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7305" yWindow="-15" windowWidth="17775" windowHeight="12060"/>
  </bookViews>
  <sheets>
    <sheet name="快报" sheetId="1" r:id="rId1"/>
    <sheet name="5日报表" sheetId="2" r:id="rId2"/>
    <sheet name="街镇明细" sheetId="4" r:id="rId3"/>
    <sheet name="街镇" sheetId="3" r:id="rId4"/>
    <sheet name="电子集市" sheetId="6" r:id="rId5"/>
    <sheet name="代理机构明细" sheetId="8" r:id="rId6"/>
    <sheet name="代理机构" sheetId="7" r:id="rId7"/>
  </sheets>
  <definedNames>
    <definedName name="_xlnm.Print_Area" localSheetId="1">'5日报表'!#REF!</definedName>
    <definedName name="_xlnm.Print_Area" localSheetId="3">街镇!#REF!</definedName>
  </definedNames>
  <calcPr calcId="145621"/>
</workbook>
</file>

<file path=xl/calcChain.xml><?xml version="1.0" encoding="utf-8"?>
<calcChain xmlns="http://schemas.openxmlformats.org/spreadsheetml/2006/main">
  <c r="D19" i="7" l="1"/>
  <c r="C19" i="7"/>
  <c r="G8" i="7"/>
  <c r="F8" i="7"/>
  <c r="B19" i="7"/>
  <c r="G16" i="7"/>
  <c r="F16" i="7"/>
  <c r="E16" i="7"/>
  <c r="G15" i="7"/>
  <c r="F15" i="7"/>
  <c r="E15" i="7"/>
  <c r="G9" i="7" l="1"/>
  <c r="F9" i="7"/>
  <c r="E9" i="7"/>
  <c r="G7" i="7" l="1"/>
  <c r="F7" i="7"/>
  <c r="E7" i="7"/>
  <c r="G6" i="7"/>
  <c r="F6" i="7"/>
  <c r="E6" i="7"/>
  <c r="G17" i="7" l="1"/>
  <c r="F17" i="7"/>
  <c r="E17" i="7"/>
  <c r="G14" i="7"/>
  <c r="F14" i="7"/>
  <c r="E14" i="7"/>
  <c r="G10" i="7"/>
  <c r="F10" i="7"/>
  <c r="F19" i="7" s="1"/>
  <c r="E10" i="7"/>
  <c r="E8" i="7"/>
  <c r="G19" i="7" l="1"/>
  <c r="E19" i="7"/>
  <c r="L15" i="8"/>
  <c r="M15" i="8"/>
  <c r="H15" i="8"/>
  <c r="I15" i="8"/>
  <c r="B10" i="2"/>
  <c r="D15" i="8" l="1"/>
  <c r="E15" i="8"/>
  <c r="G9" i="3"/>
  <c r="G8" i="3"/>
  <c r="G7" i="3"/>
  <c r="F9" i="3"/>
  <c r="F8" i="3"/>
  <c r="F7" i="3"/>
  <c r="E9" i="3"/>
  <c r="E8" i="3"/>
  <c r="E7" i="3"/>
  <c r="B4" i="6" l="1"/>
  <c r="D4" i="6"/>
  <c r="C4" i="6"/>
  <c r="J16" i="4" l="1"/>
  <c r="J15" i="4"/>
  <c r="J14" i="4"/>
  <c r="J13" i="4"/>
  <c r="J12" i="4"/>
  <c r="J11" i="4"/>
  <c r="J10" i="4"/>
  <c r="J9" i="4"/>
  <c r="J8" i="4"/>
  <c r="J7" i="4"/>
  <c r="J6" i="4"/>
  <c r="J5" i="4"/>
  <c r="F16" i="4"/>
  <c r="F15" i="4"/>
  <c r="F14" i="4"/>
  <c r="F13" i="4"/>
  <c r="F12" i="4"/>
  <c r="F11" i="4"/>
  <c r="F10" i="4"/>
  <c r="F9" i="4"/>
  <c r="F8" i="4"/>
  <c r="F7" i="4"/>
  <c r="F6" i="4"/>
  <c r="F5" i="4"/>
  <c r="B16" i="4"/>
  <c r="B13" i="4"/>
  <c r="B11" i="4"/>
  <c r="B10" i="4"/>
  <c r="B8" i="4"/>
  <c r="B7" i="4"/>
  <c r="B6" i="4"/>
  <c r="B5" i="4"/>
  <c r="B14" i="4"/>
  <c r="B12" i="4"/>
  <c r="B9" i="4"/>
  <c r="B15" i="4"/>
  <c r="D7" i="1"/>
  <c r="D6" i="1"/>
  <c r="D4" i="1"/>
  <c r="E4" i="1" l="1"/>
  <c r="F4" i="1" s="1"/>
  <c r="C7" i="1"/>
  <c r="C6" i="1"/>
  <c r="C4" i="1"/>
  <c r="B8" i="1"/>
  <c r="B5" i="1"/>
  <c r="B7" i="1"/>
  <c r="B6" i="1"/>
  <c r="B4" i="1"/>
  <c r="B9" i="1" s="1"/>
  <c r="D5" i="1"/>
  <c r="D8" i="1"/>
  <c r="C8" i="1"/>
  <c r="C5" i="1"/>
  <c r="G9" i="2"/>
  <c r="G8" i="2"/>
  <c r="H8" i="2" s="1"/>
  <c r="G7" i="2"/>
  <c r="F9" i="2"/>
  <c r="H9" i="2" s="1"/>
  <c r="F8" i="2"/>
  <c r="F7" i="2"/>
  <c r="E9" i="2"/>
  <c r="E8" i="2"/>
  <c r="E7" i="2"/>
  <c r="H9" i="3"/>
  <c r="I9" i="3" s="1"/>
  <c r="G10" i="3"/>
  <c r="F10" i="3"/>
  <c r="B17" i="4"/>
  <c r="E17" i="4"/>
  <c r="D17" i="4"/>
  <c r="C17" i="4"/>
  <c r="K15" i="8"/>
  <c r="J15" i="8" s="1"/>
  <c r="G15" i="8"/>
  <c r="F15" i="8" s="1"/>
  <c r="C15" i="8"/>
  <c r="B15" i="8"/>
  <c r="H7" i="3"/>
  <c r="I7" i="3" s="1"/>
  <c r="H8" i="3"/>
  <c r="I8" i="3" s="1"/>
  <c r="E10" i="3"/>
  <c r="D10" i="3"/>
  <c r="C10" i="3"/>
  <c r="B10" i="3"/>
  <c r="M17" i="4"/>
  <c r="L17" i="4"/>
  <c r="K17" i="4"/>
  <c r="J17" i="4"/>
  <c r="I17" i="4"/>
  <c r="H17" i="4"/>
  <c r="G17" i="4"/>
  <c r="F17" i="4"/>
  <c r="C9" i="1"/>
  <c r="E6" i="1"/>
  <c r="F6" i="1" s="1"/>
  <c r="D8" i="6"/>
  <c r="C8" i="6"/>
  <c r="B8" i="6"/>
  <c r="E7" i="1"/>
  <c r="F7" i="1" s="1"/>
  <c r="E8" i="1"/>
  <c r="F8" i="1" s="1"/>
  <c r="C10" i="2"/>
  <c r="D10" i="2"/>
  <c r="E10" i="2" l="1"/>
  <c r="D9" i="1"/>
  <c r="F10" i="2"/>
  <c r="E5" i="1"/>
  <c r="F5" i="1" s="1"/>
  <c r="G10" i="2"/>
  <c r="H7" i="2"/>
  <c r="I7" i="2" s="1"/>
  <c r="I9" i="2"/>
  <c r="I8" i="2"/>
  <c r="H10" i="3"/>
  <c r="I10" i="3" s="1"/>
  <c r="E9" i="1"/>
  <c r="F9" i="1" s="1"/>
  <c r="H10" i="2" l="1"/>
  <c r="I10" i="2" s="1"/>
</calcChain>
</file>

<file path=xl/sharedStrings.xml><?xml version="1.0" encoding="utf-8"?>
<sst xmlns="http://schemas.openxmlformats.org/spreadsheetml/2006/main" count="160" uniqueCount="98">
  <si>
    <t>采购次数</t>
    <phoneticPr fontId="1" type="noConversion"/>
  </si>
  <si>
    <t>节约额</t>
    <phoneticPr fontId="1" type="noConversion"/>
  </si>
  <si>
    <t>节约率</t>
    <phoneticPr fontId="1" type="noConversion"/>
  </si>
  <si>
    <t>货物</t>
    <phoneticPr fontId="1" type="noConversion"/>
  </si>
  <si>
    <t>工程</t>
    <phoneticPr fontId="1" type="noConversion"/>
  </si>
  <si>
    <t>服务</t>
    <phoneticPr fontId="1" type="noConversion"/>
  </si>
  <si>
    <t>合计</t>
    <phoneticPr fontId="1" type="noConversion"/>
  </si>
  <si>
    <t>预算安排</t>
    <phoneticPr fontId="1" type="noConversion"/>
  </si>
  <si>
    <t>已验收项目预算</t>
    <phoneticPr fontId="1" type="noConversion"/>
  </si>
  <si>
    <t>累计数</t>
    <phoneticPr fontId="1" type="noConversion"/>
  </si>
  <si>
    <t>招投标数</t>
    <phoneticPr fontId="1" type="noConversion"/>
  </si>
  <si>
    <t>已验收项目采购金额</t>
    <phoneticPr fontId="1" type="noConversion"/>
  </si>
  <si>
    <t>注:1、节约额=5栏-6栏</t>
    <phoneticPr fontId="1" type="noConversion"/>
  </si>
  <si>
    <t>当月数</t>
    <phoneticPr fontId="1" type="noConversion"/>
  </si>
  <si>
    <t>采购类别</t>
    <phoneticPr fontId="1" type="noConversion"/>
  </si>
  <si>
    <t xml:space="preserve">    2、节约率=7/5*100</t>
    <phoneticPr fontId="1" type="noConversion"/>
  </si>
  <si>
    <t>填报单位(盖章):宝山区政府采购办公室</t>
    <phoneticPr fontId="1" type="noConversion"/>
  </si>
  <si>
    <t>单位:万元</t>
    <phoneticPr fontId="1" type="noConversion"/>
  </si>
  <si>
    <t>预算金额</t>
    <phoneticPr fontId="1" type="noConversion"/>
  </si>
  <si>
    <t>金额单位：万元</t>
    <phoneticPr fontId="1" type="noConversion"/>
  </si>
  <si>
    <t>采购类别</t>
  </si>
  <si>
    <t>预算安排资金</t>
  </si>
  <si>
    <t>实际采购金额</t>
  </si>
  <si>
    <t>节约额</t>
  </si>
  <si>
    <t>备注</t>
  </si>
  <si>
    <t>货物</t>
  </si>
  <si>
    <t>工程</t>
  </si>
  <si>
    <t>服务</t>
  </si>
  <si>
    <t>合计</t>
  </si>
  <si>
    <t>填报单位(盖章):宝山区政府采购办公室</t>
    <phoneticPr fontId="1" type="noConversion"/>
  </si>
  <si>
    <t xml:space="preserve">        单位:万元</t>
    <phoneticPr fontId="1" type="noConversion"/>
  </si>
  <si>
    <t>采购合同数</t>
    <phoneticPr fontId="1" type="noConversion"/>
  </si>
  <si>
    <t>注:节约额=预算安排资金-实际采购金额;节约率=节约额/预算安排资金</t>
    <phoneticPr fontId="1" type="noConversion"/>
  </si>
  <si>
    <t>单位:万元</t>
  </si>
  <si>
    <t>实际采购金额</t>
    <phoneticPr fontId="1" type="noConversion"/>
  </si>
  <si>
    <t>其中：街镇服务</t>
    <phoneticPr fontId="1" type="noConversion"/>
  </si>
  <si>
    <t>其中：街镇货物</t>
    <phoneticPr fontId="1" type="noConversion"/>
  </si>
  <si>
    <t>单位:万元</t>
    <phoneticPr fontId="1" type="noConversion"/>
  </si>
  <si>
    <t>单位</t>
    <phoneticPr fontId="1" type="noConversion"/>
  </si>
  <si>
    <t>采购次数</t>
    <phoneticPr fontId="1" type="noConversion"/>
  </si>
  <si>
    <t>预算安排资金</t>
    <phoneticPr fontId="1" type="noConversion"/>
  </si>
  <si>
    <t>实际采购金额</t>
    <phoneticPr fontId="1" type="noConversion"/>
  </si>
  <si>
    <t>合计</t>
    <phoneticPr fontId="1" type="noConversion"/>
  </si>
  <si>
    <t>货物</t>
    <phoneticPr fontId="1" type="noConversion"/>
  </si>
  <si>
    <t>工程</t>
    <phoneticPr fontId="1" type="noConversion"/>
  </si>
  <si>
    <t>服务</t>
    <phoneticPr fontId="1" type="noConversion"/>
  </si>
  <si>
    <t>吴淞街道</t>
    <phoneticPr fontId="1" type="noConversion"/>
  </si>
  <si>
    <t>友谊街道</t>
    <phoneticPr fontId="1" type="noConversion"/>
  </si>
  <si>
    <t>张庙街道</t>
    <phoneticPr fontId="1" type="noConversion"/>
  </si>
  <si>
    <t>高境镇</t>
    <phoneticPr fontId="1" type="noConversion"/>
  </si>
  <si>
    <t>淞南镇</t>
    <phoneticPr fontId="1" type="noConversion"/>
  </si>
  <si>
    <t>庙行镇</t>
    <phoneticPr fontId="1" type="noConversion"/>
  </si>
  <si>
    <t>大场镇</t>
    <phoneticPr fontId="1" type="noConversion"/>
  </si>
  <si>
    <t>杨行镇</t>
    <phoneticPr fontId="1" type="noConversion"/>
  </si>
  <si>
    <t>顾村镇</t>
    <phoneticPr fontId="1" type="noConversion"/>
  </si>
  <si>
    <t>月浦镇</t>
    <phoneticPr fontId="1" type="noConversion"/>
  </si>
  <si>
    <t>罗店镇</t>
    <phoneticPr fontId="1" type="noConversion"/>
  </si>
  <si>
    <t>罗泾镇</t>
    <phoneticPr fontId="1" type="noConversion"/>
  </si>
  <si>
    <t>填报单位(盖章):宝山区政府采购办公室</t>
    <phoneticPr fontId="1" type="noConversion"/>
  </si>
  <si>
    <t>采购类别</t>
    <phoneticPr fontId="1" type="noConversion"/>
  </si>
  <si>
    <t>当月数</t>
    <phoneticPr fontId="1" type="noConversion"/>
  </si>
  <si>
    <t>累计数</t>
    <phoneticPr fontId="1" type="noConversion"/>
  </si>
  <si>
    <t>节约额</t>
    <phoneticPr fontId="1" type="noConversion"/>
  </si>
  <si>
    <t>节约率</t>
    <phoneticPr fontId="1" type="noConversion"/>
  </si>
  <si>
    <t>注:1、节约额=5栏-6栏</t>
    <phoneticPr fontId="1" type="noConversion"/>
  </si>
  <si>
    <t xml:space="preserve">    2、节约率=7/5*100</t>
    <phoneticPr fontId="1" type="noConversion"/>
  </si>
  <si>
    <t>代理机构</t>
    <phoneticPr fontId="1" type="noConversion"/>
  </si>
  <si>
    <t>预算安排金额</t>
    <phoneticPr fontId="1" type="noConversion"/>
  </si>
  <si>
    <t>欣声</t>
    <phoneticPr fontId="1" type="noConversion"/>
  </si>
  <si>
    <t>瑞和</t>
    <phoneticPr fontId="1" type="noConversion"/>
  </si>
  <si>
    <t>宝信</t>
    <phoneticPr fontId="1" type="noConversion"/>
  </si>
  <si>
    <t>中世</t>
    <phoneticPr fontId="1" type="noConversion"/>
  </si>
  <si>
    <t>宁信</t>
    <phoneticPr fontId="1" type="noConversion"/>
  </si>
  <si>
    <t>沪中</t>
    <phoneticPr fontId="1" type="noConversion"/>
  </si>
  <si>
    <t>社发</t>
    <phoneticPr fontId="1" type="noConversion"/>
  </si>
  <si>
    <t>申权</t>
    <phoneticPr fontId="1" type="noConversion"/>
  </si>
  <si>
    <t>宝华</t>
    <phoneticPr fontId="1" type="noConversion"/>
  </si>
  <si>
    <t>机电</t>
    <phoneticPr fontId="1" type="noConversion"/>
  </si>
  <si>
    <t>碧凌</t>
    <phoneticPr fontId="1" type="noConversion"/>
  </si>
  <si>
    <t>正弘</t>
    <phoneticPr fontId="1" type="noConversion"/>
  </si>
  <si>
    <t>拓盛</t>
    <phoneticPr fontId="1" type="noConversion"/>
  </si>
  <si>
    <t>合计：</t>
    <phoneticPr fontId="1" type="noConversion"/>
  </si>
  <si>
    <t>政府采购统计快报(1-4月）</t>
    <phoneticPr fontId="1" type="noConversion"/>
  </si>
  <si>
    <t>宝山区政府采购执行情况表（4月）</t>
    <phoneticPr fontId="1" type="noConversion"/>
  </si>
  <si>
    <t>填表日期:    2018-5-10</t>
    <phoneticPr fontId="1" type="noConversion"/>
  </si>
  <si>
    <r>
      <t>填表日期:</t>
    </r>
    <r>
      <rPr>
        <sz val="11"/>
        <color indexed="8"/>
        <rFont val="仿宋_GB2312"/>
        <family val="3"/>
        <charset val="134"/>
      </rPr>
      <t>2018-5-10</t>
    </r>
    <phoneticPr fontId="1" type="noConversion"/>
  </si>
  <si>
    <t xml:space="preserve">节约率（%） </t>
  </si>
  <si>
    <t>其中:通过电子集市采购</t>
    <phoneticPr fontId="1" type="noConversion"/>
  </si>
  <si>
    <t>宝山区政府采购执行情况表（街镇明细）(4月）</t>
    <phoneticPr fontId="1" type="noConversion"/>
  </si>
  <si>
    <t>宝山区政府采购执行情况表(街镇）(4月）</t>
    <phoneticPr fontId="1" type="noConversion"/>
  </si>
  <si>
    <t>宝山区政府采购集中采购执行情况表（代理机构明细）(4月）</t>
    <phoneticPr fontId="1" type="noConversion"/>
  </si>
  <si>
    <t>宝山区政府采购执行集中采购情况表(代理机构）(4月）</t>
    <phoneticPr fontId="1" type="noConversion"/>
  </si>
  <si>
    <r>
      <t>2018年4月电子集市采购统计表（</t>
    </r>
    <r>
      <rPr>
        <b/>
        <sz val="16"/>
        <rFont val="宋体"/>
        <family val="3"/>
        <charset val="134"/>
      </rPr>
      <t>4月</t>
    </r>
    <r>
      <rPr>
        <b/>
        <sz val="16"/>
        <rFont val="宋体"/>
        <family val="3"/>
        <charset val="134"/>
      </rPr>
      <t>）</t>
    </r>
    <phoneticPr fontId="1" type="noConversion"/>
  </si>
  <si>
    <r>
      <t>填表日期:    20</t>
    </r>
    <r>
      <rPr>
        <sz val="12"/>
        <rFont val="宋体"/>
        <family val="3"/>
        <charset val="134"/>
      </rPr>
      <t>18-5-10</t>
    </r>
    <phoneticPr fontId="1" type="noConversion"/>
  </si>
  <si>
    <r>
      <t>填表日期:    201</t>
    </r>
    <r>
      <rPr>
        <sz val="12"/>
        <rFont val="宋体"/>
        <family val="3"/>
        <charset val="134"/>
      </rPr>
      <t>8-5-10</t>
    </r>
    <phoneticPr fontId="1" type="noConversion"/>
  </si>
  <si>
    <t>填表日期:    2018-5-10</t>
    <phoneticPr fontId="1" type="noConversion"/>
  </si>
  <si>
    <t>累计数</t>
    <phoneticPr fontId="1" type="noConversion"/>
  </si>
  <si>
    <t>实际采购金额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</si>
</sst>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0.00_);[Red]\(0.00\)"/>
    <numFmt numFmtId="178" formatCode="0_);[Red]\(0\)"/>
    <numFmt numFmtId="179" formatCode="#,##0;\-#,##0;"/>
    <numFmt numFmtId="180" formatCode="#,##0.00;\-#,##0.00;"/>
    <numFmt numFmtId="181" formatCode="#,##0_);\(#,##0\)"/>
    <numFmt numFmtId="182" formatCode="#,##0.00_);\(#,##0.00\)"/>
  </numFmts>
  <fonts count="31" x14ac:knownFonts="1">
    <font>
      <sz val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5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4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5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2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5" fillId="0" borderId="0">
      <alignment vertical="center"/>
    </xf>
  </cellStyleXfs>
  <cellXfs count="207">
    <xf numFmtId="0" fontId="0" fillId="0" borderId="0" xfId="0"/>
    <xf numFmtId="177" fontId="4" fillId="0" borderId="0" xfId="0" applyNumberFormat="1" applyFont="1"/>
    <xf numFmtId="177" fontId="0" fillId="0" borderId="0" xfId="0" applyNumberFormat="1" applyAlignment="1">
      <alignment horizontal="center"/>
    </xf>
    <xf numFmtId="177" fontId="0" fillId="0" borderId="0" xfId="0" applyNumberFormat="1"/>
    <xf numFmtId="177" fontId="2" fillId="0" borderId="0" xfId="0" applyNumberFormat="1" applyFont="1"/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5" fillId="0" borderId="0" xfId="0" applyNumberFormat="1" applyFont="1"/>
    <xf numFmtId="177" fontId="5" fillId="0" borderId="0" xfId="2" applyNumberFormat="1">
      <alignment vertical="center"/>
    </xf>
    <xf numFmtId="177" fontId="5" fillId="0" borderId="0" xfId="2" applyNumberFormat="1" applyFont="1">
      <alignment vertical="center"/>
    </xf>
    <xf numFmtId="177" fontId="0" fillId="0" borderId="0" xfId="0" applyNumberFormat="1" applyAlignment="1">
      <alignment horizontal="right"/>
    </xf>
    <xf numFmtId="177" fontId="0" fillId="0" borderId="0" xfId="0" applyNumberFormat="1" applyFill="1"/>
    <xf numFmtId="177" fontId="8" fillId="0" borderId="0" xfId="0" applyNumberFormat="1" applyFont="1" applyFill="1" applyBorder="1" applyAlignment="1">
      <alignment horizontal="right" vertical="center" wrapText="1"/>
    </xf>
    <xf numFmtId="178" fontId="0" fillId="0" borderId="0" xfId="0" applyNumberFormat="1"/>
    <xf numFmtId="178" fontId="0" fillId="0" borderId="0" xfId="0" applyNumberFormat="1" applyAlignment="1">
      <alignment horizontal="center"/>
    </xf>
    <xf numFmtId="178" fontId="0" fillId="0" borderId="5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0" xfId="0" applyNumberFormat="1"/>
    <xf numFmtId="177" fontId="5" fillId="0" borderId="0" xfId="0" applyNumberFormat="1" applyFont="1" applyAlignment="1">
      <alignment horizontal="right"/>
    </xf>
    <xf numFmtId="177" fontId="5" fillId="0" borderId="0" xfId="0" applyNumberFormat="1" applyFont="1" applyAlignment="1">
      <alignment horizontal="left"/>
    </xf>
    <xf numFmtId="0" fontId="0" fillId="0" borderId="0" xfId="0"/>
    <xf numFmtId="177" fontId="10" fillId="0" borderId="0" xfId="0" applyNumberFormat="1" applyFont="1" applyBorder="1"/>
    <xf numFmtId="178" fontId="11" fillId="0" borderId="0" xfId="0" applyNumberFormat="1" applyFont="1" applyBorder="1"/>
    <xf numFmtId="177" fontId="11" fillId="0" borderId="0" xfId="0" applyNumberFormat="1" applyFont="1" applyBorder="1"/>
    <xf numFmtId="0" fontId="11" fillId="0" borderId="0" xfId="0" applyFont="1" applyBorder="1"/>
    <xf numFmtId="0" fontId="13" fillId="0" borderId="7" xfId="0" applyFont="1" applyBorder="1" applyAlignment="1">
      <alignment horizontal="center" vertical="center" wrapText="1"/>
    </xf>
    <xf numFmtId="177" fontId="10" fillId="0" borderId="0" xfId="0" applyNumberFormat="1" applyFont="1"/>
    <xf numFmtId="177" fontId="14" fillId="0" borderId="0" xfId="0" applyNumberFormat="1" applyFont="1"/>
    <xf numFmtId="177" fontId="11" fillId="0" borderId="0" xfId="0" applyNumberFormat="1" applyFont="1"/>
    <xf numFmtId="0" fontId="12" fillId="0" borderId="0" xfId="0" applyFont="1"/>
    <xf numFmtId="0" fontId="4" fillId="0" borderId="1" xfId="0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4" fillId="0" borderId="1" xfId="0" applyNumberFormat="1" applyFont="1" applyFill="1" applyBorder="1"/>
    <xf numFmtId="178" fontId="4" fillId="0" borderId="11" xfId="0" applyNumberFormat="1" applyFont="1" applyBorder="1" applyAlignment="1">
      <alignment vertical="center" wrapText="1"/>
    </xf>
    <xf numFmtId="178" fontId="4" fillId="0" borderId="11" xfId="0" applyNumberFormat="1" applyFont="1" applyBorder="1" applyAlignment="1">
      <alignment horizontal="center" vertical="center" wrapText="1"/>
    </xf>
    <xf numFmtId="177" fontId="4" fillId="0" borderId="0" xfId="2" applyNumberFormat="1" applyFont="1">
      <alignment vertical="center"/>
    </xf>
    <xf numFmtId="177" fontId="4" fillId="0" borderId="11" xfId="0" applyNumberFormat="1" applyFont="1" applyBorder="1" applyAlignment="1">
      <alignment horizontal="center" vertical="center" wrapText="1"/>
    </xf>
    <xf numFmtId="177" fontId="5" fillId="0" borderId="1" xfId="2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5" fillId="0" borderId="0" xfId="2" applyNumberFormat="1" applyAlignment="1">
      <alignment vertical="center"/>
    </xf>
    <xf numFmtId="177" fontId="0" fillId="0" borderId="0" xfId="0" applyNumberFormat="1" applyAlignment="1">
      <alignment vertical="center"/>
    </xf>
    <xf numFmtId="177" fontId="5" fillId="0" borderId="1" xfId="0" applyNumberFormat="1" applyFont="1" applyBorder="1" applyAlignment="1">
      <alignment horizontal="left" vertical="center"/>
    </xf>
    <xf numFmtId="177" fontId="5" fillId="0" borderId="1" xfId="2" applyNumberFormat="1" applyFon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center" vertical="center"/>
    </xf>
    <xf numFmtId="0" fontId="15" fillId="0" borderId="12" xfId="0" applyNumberFormat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left" vertical="center"/>
    </xf>
    <xf numFmtId="177" fontId="15" fillId="0" borderId="0" xfId="0" applyNumberFormat="1" applyFont="1"/>
    <xf numFmtId="177" fontId="15" fillId="0" borderId="0" xfId="0" applyNumberFormat="1" applyFont="1" applyFill="1"/>
    <xf numFmtId="177" fontId="17" fillId="0" borderId="0" xfId="0" applyNumberFormat="1" applyFont="1"/>
    <xf numFmtId="177" fontId="5" fillId="0" borderId="0" xfId="0" applyNumberFormat="1" applyFont="1" applyFill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7" fontId="5" fillId="0" borderId="0" xfId="2" applyNumberFormat="1" applyFont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8" fontId="0" fillId="0" borderId="1" xfId="0" applyNumberFormat="1" applyBorder="1" applyAlignment="1">
      <alignment horizont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/>
    <xf numFmtId="177" fontId="0" fillId="0" borderId="1" xfId="0" applyNumberFormat="1" applyBorder="1"/>
    <xf numFmtId="176" fontId="0" fillId="0" borderId="1" xfId="0" applyNumberFormat="1" applyBorder="1"/>
    <xf numFmtId="179" fontId="15" fillId="0" borderId="1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0" fontId="0" fillId="0" borderId="13" xfId="0" applyNumberFormat="1" applyBorder="1" applyAlignment="1">
      <alignment horizontal="center"/>
    </xf>
    <xf numFmtId="177" fontId="0" fillId="0" borderId="16" xfId="0" applyNumberFormat="1" applyBorder="1"/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center" vertical="center"/>
    </xf>
    <xf numFmtId="178" fontId="0" fillId="0" borderId="18" xfId="0" applyNumberFormat="1" applyBorder="1" applyAlignment="1">
      <alignment horizontal="center"/>
    </xf>
    <xf numFmtId="178" fontId="2" fillId="0" borderId="18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177" fontId="16" fillId="0" borderId="19" xfId="0" applyNumberFormat="1" applyFont="1" applyBorder="1"/>
    <xf numFmtId="178" fontId="0" fillId="0" borderId="20" xfId="0" applyNumberFormat="1" applyBorder="1" applyAlignment="1">
      <alignment horizontal="center"/>
    </xf>
    <xf numFmtId="177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center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8" fillId="0" borderId="1" xfId="1" applyNumberFormat="1" applyFont="1" applyFill="1" applyBorder="1" applyAlignment="1">
      <alignment horizontal="center" vertical="center" wrapText="1" readingOrder="1"/>
    </xf>
    <xf numFmtId="0" fontId="20" fillId="0" borderId="8" xfId="0" applyFont="1" applyBorder="1"/>
    <xf numFmtId="0" fontId="20" fillId="0" borderId="1" xfId="0" applyFont="1" applyBorder="1"/>
    <xf numFmtId="182" fontId="20" fillId="0" borderId="20" xfId="0" applyNumberFormat="1" applyFont="1" applyBorder="1" applyAlignment="1">
      <alignment horizontal="right" vertical="center"/>
    </xf>
    <xf numFmtId="179" fontId="20" fillId="0" borderId="8" xfId="0" applyNumberFormat="1" applyFont="1" applyBorder="1" applyAlignment="1">
      <alignment horizontal="center" vertical="center" wrapText="1"/>
    </xf>
    <xf numFmtId="179" fontId="20" fillId="0" borderId="1" xfId="0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right" wrapText="1"/>
    </xf>
    <xf numFmtId="178" fontId="20" fillId="0" borderId="5" xfId="0" applyNumberFormat="1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177" fontId="20" fillId="0" borderId="11" xfId="0" applyNumberFormat="1" applyFont="1" applyBorder="1" applyAlignment="1">
      <alignment horizontal="center" vertical="center"/>
    </xf>
    <xf numFmtId="177" fontId="20" fillId="0" borderId="11" xfId="0" applyNumberFormat="1" applyFont="1" applyBorder="1" applyAlignment="1">
      <alignment horizontal="center" vertical="center" wrapText="1"/>
    </xf>
    <xf numFmtId="177" fontId="20" fillId="0" borderId="15" xfId="0" applyNumberFormat="1" applyFont="1" applyBorder="1" applyAlignment="1">
      <alignment horizontal="center" vertical="center"/>
    </xf>
    <xf numFmtId="0" fontId="20" fillId="0" borderId="3" xfId="0" applyNumberFormat="1" applyFont="1" applyBorder="1"/>
    <xf numFmtId="0" fontId="20" fillId="0" borderId="35" xfId="0" applyNumberFormat="1" applyFont="1" applyBorder="1" applyAlignment="1">
      <alignment horizontal="center"/>
    </xf>
    <xf numFmtId="0" fontId="20" fillId="0" borderId="36" xfId="0" applyNumberFormat="1" applyFont="1" applyBorder="1" applyAlignment="1">
      <alignment horizontal="center"/>
    </xf>
    <xf numFmtId="0" fontId="20" fillId="0" borderId="37" xfId="0" applyNumberFormat="1" applyFont="1" applyBorder="1" applyAlignment="1">
      <alignment horizontal="center"/>
    </xf>
    <xf numFmtId="0" fontId="20" fillId="0" borderId="38" xfId="0" applyNumberFormat="1" applyFont="1" applyBorder="1" applyAlignment="1">
      <alignment horizontal="center"/>
    </xf>
    <xf numFmtId="177" fontId="23" fillId="0" borderId="3" xfId="0" applyNumberFormat="1" applyFont="1" applyBorder="1" applyAlignment="1">
      <alignment horizontal="center" vertical="center"/>
    </xf>
    <xf numFmtId="182" fontId="20" fillId="0" borderId="8" xfId="0" applyNumberFormat="1" applyFont="1" applyBorder="1" applyAlignment="1">
      <alignment horizontal="right" vertical="center"/>
    </xf>
    <xf numFmtId="182" fontId="20" fillId="0" borderId="32" xfId="0" applyNumberFormat="1" applyFont="1" applyBorder="1" applyAlignment="1">
      <alignment horizontal="right" vertical="center"/>
    </xf>
    <xf numFmtId="182" fontId="20" fillId="0" borderId="1" xfId="0" applyNumberFormat="1" applyFont="1" applyBorder="1" applyAlignment="1">
      <alignment horizontal="right" vertical="center"/>
    </xf>
    <xf numFmtId="182" fontId="20" fillId="0" borderId="39" xfId="0" applyNumberFormat="1" applyFont="1" applyBorder="1" applyAlignment="1">
      <alignment horizontal="right" vertical="center"/>
    </xf>
    <xf numFmtId="177" fontId="23" fillId="0" borderId="4" xfId="0" applyNumberFormat="1" applyFont="1" applyBorder="1" applyAlignment="1">
      <alignment horizontal="center" vertical="center"/>
    </xf>
    <xf numFmtId="181" fontId="20" fillId="0" borderId="23" xfId="0" applyNumberFormat="1" applyFont="1" applyBorder="1" applyAlignment="1">
      <alignment horizontal="center" vertical="center"/>
    </xf>
    <xf numFmtId="181" fontId="20" fillId="0" borderId="20" xfId="0" applyNumberFormat="1" applyFont="1" applyBorder="1" applyAlignment="1">
      <alignment horizontal="center" vertical="center"/>
    </xf>
    <xf numFmtId="182" fontId="20" fillId="0" borderId="40" xfId="0" applyNumberFormat="1" applyFont="1" applyBorder="1" applyAlignment="1">
      <alignment horizontal="right" vertical="center"/>
    </xf>
    <xf numFmtId="0" fontId="24" fillId="0" borderId="5" xfId="0" applyFont="1" applyBorder="1"/>
    <xf numFmtId="0" fontId="24" fillId="0" borderId="1" xfId="0" applyFont="1" applyBorder="1"/>
    <xf numFmtId="0" fontId="24" fillId="0" borderId="14" xfId="0" applyFont="1" applyBorder="1"/>
    <xf numFmtId="0" fontId="24" fillId="0" borderId="8" xfId="0" applyFont="1" applyBorder="1"/>
    <xf numFmtId="0" fontId="20" fillId="0" borderId="9" xfId="0" applyFont="1" applyBorder="1"/>
    <xf numFmtId="179" fontId="20" fillId="0" borderId="14" xfId="0" applyNumberFormat="1" applyFont="1" applyBorder="1" applyAlignment="1">
      <alignment horizontal="center" vertical="center" wrapText="1"/>
    </xf>
    <xf numFmtId="179" fontId="20" fillId="0" borderId="42" xfId="0" applyNumberFormat="1" applyFont="1" applyBorder="1" applyAlignment="1">
      <alignment horizontal="center" vertical="center" wrapText="1"/>
    </xf>
    <xf numFmtId="179" fontId="20" fillId="0" borderId="10" xfId="0" applyNumberFormat="1" applyFont="1" applyBorder="1" applyAlignment="1">
      <alignment horizontal="center" vertical="center" wrapText="1"/>
    </xf>
    <xf numFmtId="179" fontId="20" fillId="0" borderId="33" xfId="0" applyNumberFormat="1" applyFont="1" applyBorder="1" applyAlignment="1">
      <alignment horizontal="center" vertical="center" wrapText="1"/>
    </xf>
    <xf numFmtId="0" fontId="20" fillId="0" borderId="43" xfId="0" applyFont="1" applyBorder="1"/>
    <xf numFmtId="0" fontId="20" fillId="0" borderId="11" xfId="0" applyFont="1" applyBorder="1"/>
    <xf numFmtId="0" fontId="20" fillId="3" borderId="43" xfId="0" applyFont="1" applyFill="1" applyBorder="1" applyAlignment="1">
      <alignment horizontal="right" wrapText="1"/>
    </xf>
    <xf numFmtId="0" fontId="25" fillId="0" borderId="6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 wrapText="1"/>
    </xf>
    <xf numFmtId="180" fontId="20" fillId="0" borderId="8" xfId="0" applyNumberFormat="1" applyFont="1" applyBorder="1" applyAlignment="1">
      <alignment vertical="center" wrapText="1"/>
    </xf>
    <xf numFmtId="180" fontId="20" fillId="0" borderId="32" xfId="0" applyNumberFormat="1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180" fontId="20" fillId="0" borderId="9" xfId="0" applyNumberFormat="1" applyFont="1" applyBorder="1" applyAlignment="1">
      <alignment vertical="center" wrapText="1"/>
    </xf>
    <xf numFmtId="180" fontId="20" fillId="0" borderId="34" xfId="0" applyNumberFormat="1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180" fontId="20" fillId="0" borderId="43" xfId="0" applyNumberFormat="1" applyFont="1" applyBorder="1" applyAlignment="1">
      <alignment vertical="center" wrapText="1"/>
    </xf>
    <xf numFmtId="180" fontId="20" fillId="0" borderId="44" xfId="0" applyNumberFormat="1" applyFont="1" applyBorder="1" applyAlignment="1">
      <alignment vertical="center" wrapText="1"/>
    </xf>
    <xf numFmtId="180" fontId="20" fillId="0" borderId="11" xfId="0" applyNumberFormat="1" applyFont="1" applyBorder="1" applyAlignment="1">
      <alignment vertical="center" wrapText="1"/>
    </xf>
    <xf numFmtId="180" fontId="20" fillId="0" borderId="41" xfId="0" applyNumberFormat="1" applyFont="1" applyBorder="1" applyAlignment="1">
      <alignment vertical="center" wrapText="1"/>
    </xf>
    <xf numFmtId="0" fontId="26" fillId="0" borderId="46" xfId="0" applyFont="1" applyBorder="1" applyAlignment="1">
      <alignment vertical="center" wrapText="1"/>
    </xf>
    <xf numFmtId="179" fontId="20" fillId="0" borderId="45" xfId="0" applyNumberFormat="1" applyFont="1" applyBorder="1" applyAlignment="1">
      <alignment horizontal="center" vertical="center" wrapText="1"/>
    </xf>
    <xf numFmtId="180" fontId="20" fillId="0" borderId="31" xfId="0" applyNumberFormat="1" applyFont="1" applyBorder="1" applyAlignment="1">
      <alignment vertical="center" wrapText="1"/>
    </xf>
    <xf numFmtId="180" fontId="20" fillId="0" borderId="47" xfId="0" applyNumberFormat="1" applyFont="1" applyBorder="1" applyAlignment="1">
      <alignment vertical="center" wrapText="1"/>
    </xf>
    <xf numFmtId="0" fontId="28" fillId="0" borderId="1" xfId="1" applyNumberFormat="1" applyFont="1" applyFill="1" applyBorder="1" applyAlignment="1">
      <alignment horizontal="center" vertical="center" wrapText="1" readingOrder="1"/>
    </xf>
    <xf numFmtId="177" fontId="29" fillId="0" borderId="1" xfId="0" applyNumberFormat="1" applyFont="1" applyBorder="1" applyAlignment="1">
      <alignment vertical="center"/>
    </xf>
    <xf numFmtId="177" fontId="29" fillId="0" borderId="1" xfId="2" applyNumberFormat="1" applyFont="1" applyBorder="1" applyAlignment="1">
      <alignment vertical="center"/>
    </xf>
    <xf numFmtId="177" fontId="29" fillId="0" borderId="1" xfId="2" applyNumberFormat="1" applyFont="1" applyFill="1" applyBorder="1" applyAlignment="1">
      <alignment vertical="center"/>
    </xf>
    <xf numFmtId="177" fontId="20" fillId="0" borderId="1" xfId="0" applyNumberFormat="1" applyFont="1" applyBorder="1" applyAlignment="1">
      <alignment vertical="center"/>
    </xf>
    <xf numFmtId="177" fontId="29" fillId="0" borderId="0" xfId="0" applyNumberFormat="1" applyFont="1"/>
    <xf numFmtId="177" fontId="23" fillId="0" borderId="1" xfId="0" applyNumberFormat="1" applyFont="1" applyBorder="1" applyAlignment="1">
      <alignment horizontal="center" vertical="center"/>
    </xf>
    <xf numFmtId="180" fontId="20" fillId="0" borderId="1" xfId="0" applyNumberFormat="1" applyFont="1" applyBorder="1" applyAlignment="1">
      <alignment vertical="center" wrapText="1"/>
    </xf>
    <xf numFmtId="178" fontId="23" fillId="0" borderId="5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right" vertical="center"/>
    </xf>
    <xf numFmtId="177" fontId="20" fillId="2" borderId="1" xfId="0" applyNumberFormat="1" applyFont="1" applyFill="1" applyBorder="1" applyAlignment="1">
      <alignment horizontal="right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7" fontId="0" fillId="0" borderId="18" xfId="0" applyNumberFormat="1" applyBorder="1"/>
    <xf numFmtId="177" fontId="14" fillId="0" borderId="0" xfId="0" applyNumberFormat="1" applyFont="1" applyAlignment="1">
      <alignment horizontal="left"/>
    </xf>
    <xf numFmtId="177" fontId="14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/>
    </xf>
    <xf numFmtId="177" fontId="2" fillId="0" borderId="0" xfId="0" applyNumberFormat="1" applyFont="1" applyFill="1" applyBorder="1" applyAlignment="1">
      <alignment horizontal="left"/>
    </xf>
    <xf numFmtId="177" fontId="22" fillId="0" borderId="49" xfId="0" applyNumberFormat="1" applyFont="1" applyBorder="1" applyAlignment="1">
      <alignment horizontal="center"/>
    </xf>
    <xf numFmtId="177" fontId="22" fillId="0" borderId="50" xfId="0" applyNumberFormat="1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177" fontId="21" fillId="0" borderId="51" xfId="0" applyNumberFormat="1" applyFont="1" applyBorder="1" applyAlignment="1">
      <alignment horizontal="center" vertical="center"/>
    </xf>
    <xf numFmtId="177" fontId="21" fillId="0" borderId="52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/>
    </xf>
    <xf numFmtId="177" fontId="5" fillId="0" borderId="0" xfId="0" applyNumberFormat="1" applyFont="1" applyFill="1" applyBorder="1" applyAlignment="1">
      <alignment horizontal="left" vertical="center"/>
    </xf>
    <xf numFmtId="177" fontId="22" fillId="0" borderId="53" xfId="0" applyNumberFormat="1" applyFont="1" applyBorder="1" applyAlignment="1">
      <alignment horizontal="center"/>
    </xf>
    <xf numFmtId="177" fontId="22" fillId="0" borderId="54" xfId="0" applyNumberFormat="1" applyFont="1" applyBorder="1" applyAlignment="1">
      <alignment horizontal="center"/>
    </xf>
    <xf numFmtId="177" fontId="0" fillId="0" borderId="0" xfId="0" applyNumberFormat="1" applyAlignment="1">
      <alignment horizontal="left"/>
    </xf>
    <xf numFmtId="177" fontId="5" fillId="0" borderId="0" xfId="0" applyNumberFormat="1" applyFont="1" applyAlignment="1">
      <alignment horizontal="left"/>
    </xf>
    <xf numFmtId="177" fontId="4" fillId="0" borderId="36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/>
    </xf>
    <xf numFmtId="177" fontId="4" fillId="0" borderId="55" xfId="0" applyNumberFormat="1" applyFont="1" applyBorder="1" applyAlignment="1">
      <alignment horizontal="center"/>
    </xf>
    <xf numFmtId="177" fontId="4" fillId="0" borderId="56" xfId="0" applyNumberFormat="1" applyFont="1" applyBorder="1" applyAlignment="1">
      <alignment horizontal="center"/>
    </xf>
    <xf numFmtId="178" fontId="4" fillId="0" borderId="13" xfId="0" applyNumberFormat="1" applyFont="1" applyBorder="1" applyAlignment="1">
      <alignment horizontal="center" vertical="center" wrapText="1"/>
    </xf>
    <xf numFmtId="178" fontId="4" fillId="0" borderId="55" xfId="0" applyNumberFormat="1" applyFont="1" applyBorder="1" applyAlignment="1">
      <alignment horizontal="center" vertical="center" wrapText="1"/>
    </xf>
    <xf numFmtId="178" fontId="4" fillId="0" borderId="56" xfId="0" applyNumberFormat="1" applyFont="1" applyBorder="1" applyAlignment="1">
      <alignment horizontal="center" vertical="center" wrapText="1"/>
    </xf>
    <xf numFmtId="177" fontId="6" fillId="0" borderId="57" xfId="0" applyNumberFormat="1" applyFont="1" applyBorder="1" applyAlignment="1">
      <alignment horizontal="center"/>
    </xf>
    <xf numFmtId="177" fontId="6" fillId="0" borderId="58" xfId="0" applyNumberFormat="1" applyFont="1" applyBorder="1" applyAlignment="1">
      <alignment horizontal="center"/>
    </xf>
    <xf numFmtId="177" fontId="6" fillId="0" borderId="59" xfId="0" applyNumberFormat="1" applyFont="1" applyBorder="1" applyAlignment="1">
      <alignment horizontal="center"/>
    </xf>
    <xf numFmtId="177" fontId="7" fillId="0" borderId="53" xfId="0" applyNumberFormat="1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right"/>
    </xf>
    <xf numFmtId="177" fontId="6" fillId="0" borderId="49" xfId="0" applyNumberFormat="1" applyFont="1" applyBorder="1" applyAlignment="1">
      <alignment horizontal="center"/>
    </xf>
    <xf numFmtId="177" fontId="6" fillId="0" borderId="50" xfId="0" applyNumberFormat="1" applyFont="1" applyBorder="1" applyAlignment="1">
      <alignment horizontal="center"/>
    </xf>
    <xf numFmtId="177" fontId="6" fillId="0" borderId="54" xfId="0" applyNumberFormat="1" applyFont="1" applyBorder="1" applyAlignment="1">
      <alignment horizontal="center"/>
    </xf>
    <xf numFmtId="177" fontId="30" fillId="0" borderId="0" xfId="0" applyNumberFormat="1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7" fillId="0" borderId="57" xfId="0" applyNumberFormat="1" applyFont="1" applyBorder="1" applyAlignment="1">
      <alignment horizontal="center" vertical="center"/>
    </xf>
    <xf numFmtId="177" fontId="7" fillId="0" borderId="18" xfId="0" applyNumberFormat="1" applyFont="1" applyBorder="1" applyAlignment="1">
      <alignment horizontal="center" vertical="center"/>
    </xf>
    <xf numFmtId="177" fontId="22" fillId="0" borderId="58" xfId="0" applyNumberFormat="1" applyFont="1" applyBorder="1" applyAlignment="1">
      <alignment horizontal="center"/>
    </xf>
    <xf numFmtId="177" fontId="22" fillId="0" borderId="60" xfId="0" applyNumberFormat="1" applyFont="1" applyBorder="1" applyAlignment="1">
      <alignment horizontal="center"/>
    </xf>
  </cellXfs>
  <cellStyles count="3">
    <cellStyle name="Normal" xfId="1"/>
    <cellStyle name="常规" xfId="0" builtinId="0"/>
    <cellStyle name="常规_街镇明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3"/>
  <sheetViews>
    <sheetView showZeros="0" tabSelected="1" workbookViewId="0">
      <selection activeCell="J1" sqref="J1"/>
    </sheetView>
  </sheetViews>
  <sheetFormatPr defaultRowHeight="14.25" x14ac:dyDescent="0.15"/>
  <cols>
    <col min="1" max="1" width="22.625" style="22" customWidth="1"/>
    <col min="2" max="2" width="14" style="22" customWidth="1"/>
    <col min="3" max="3" width="17.625" style="22" customWidth="1"/>
    <col min="4" max="4" width="15.375" style="22" customWidth="1"/>
    <col min="5" max="5" width="12.625" style="22" customWidth="1"/>
    <col min="6" max="6" width="14.125" style="22" customWidth="1"/>
    <col min="7" max="16384" width="9" style="22"/>
  </cols>
  <sheetData>
    <row r="1" spans="1:7" ht="50.1" customHeight="1" x14ac:dyDescent="0.15">
      <c r="A1" s="170" t="s">
        <v>82</v>
      </c>
      <c r="B1" s="170"/>
      <c r="C1" s="170"/>
      <c r="D1" s="170"/>
      <c r="E1" s="170"/>
      <c r="F1" s="170"/>
      <c r="G1" s="170"/>
    </row>
    <row r="2" spans="1:7" s="26" customFormat="1" ht="30" customHeight="1" thickBot="1" x14ac:dyDescent="0.3">
      <c r="A2" s="23" t="s">
        <v>29</v>
      </c>
      <c r="B2" s="24"/>
      <c r="C2" s="25"/>
      <c r="D2" s="25"/>
      <c r="E2" s="25"/>
      <c r="F2" s="171" t="s">
        <v>30</v>
      </c>
      <c r="G2" s="171"/>
    </row>
    <row r="3" spans="1:7" ht="35.1" customHeight="1" thickTop="1" thickBot="1" x14ac:dyDescent="0.2">
      <c r="A3" s="137" t="s">
        <v>20</v>
      </c>
      <c r="B3" s="138" t="s">
        <v>31</v>
      </c>
      <c r="C3" s="138" t="s">
        <v>21</v>
      </c>
      <c r="D3" s="138" t="s">
        <v>22</v>
      </c>
      <c r="E3" s="138" t="s">
        <v>23</v>
      </c>
      <c r="F3" s="138" t="s">
        <v>86</v>
      </c>
      <c r="G3" s="27" t="s">
        <v>24</v>
      </c>
    </row>
    <row r="4" spans="1:7" ht="20.100000000000001" customHeight="1" thickTop="1" x14ac:dyDescent="0.15">
      <c r="A4" s="139" t="s">
        <v>25</v>
      </c>
      <c r="B4" s="130">
        <f>327+189+665+626</f>
        <v>1807</v>
      </c>
      <c r="C4" s="97">
        <f>1922.214556+540.395853+1576.657343+2810.595948</f>
        <v>6849.8636999999999</v>
      </c>
      <c r="D4" s="97">
        <f>1883.814556+506.215853+1536.167343+2632.63623</f>
        <v>6558.8339820000001</v>
      </c>
      <c r="E4" s="140">
        <f>C4-D4</f>
        <v>291.02971799999978</v>
      </c>
      <c r="F4" s="141">
        <f t="shared" ref="F4:F9" si="0">E4/C4*100</f>
        <v>4.2486935615959744</v>
      </c>
      <c r="G4" s="91"/>
    </row>
    <row r="5" spans="1:7" ht="35.1" customHeight="1" thickBot="1" x14ac:dyDescent="0.2">
      <c r="A5" s="142" t="s">
        <v>87</v>
      </c>
      <c r="B5" s="133">
        <f>319+186+659+521+95</f>
        <v>1780</v>
      </c>
      <c r="C5" s="129">
        <f>312.963466+58.49109+237.424853+11.171+658.469003+63.48834+1129.819158+76.87679</f>
        <v>2548.7037</v>
      </c>
      <c r="D5" s="129">
        <f>312.963466+58.49109+237.424853+11.171+658.469003+63.48834+1129.819158+76.87679</f>
        <v>2548.7037</v>
      </c>
      <c r="E5" s="143">
        <f>C5-D5</f>
        <v>0</v>
      </c>
      <c r="F5" s="144">
        <f t="shared" si="0"/>
        <v>0</v>
      </c>
      <c r="G5" s="92"/>
    </row>
    <row r="6" spans="1:7" ht="35.1" customHeight="1" thickTop="1" thickBot="1" x14ac:dyDescent="0.2">
      <c r="A6" s="145" t="s">
        <v>26</v>
      </c>
      <c r="B6" s="131">
        <f>10+9+10+16</f>
        <v>45</v>
      </c>
      <c r="C6" s="134">
        <f>15726.9082+14667.5879+25779.47+21035.09688</f>
        <v>77209.062980000002</v>
      </c>
      <c r="D6" s="136">
        <f>14685.333809+14070.6147+24299.410854+19812.6663</f>
        <v>72868.025663000008</v>
      </c>
      <c r="E6" s="146">
        <f>C6-D6</f>
        <v>4341.0373169999948</v>
      </c>
      <c r="F6" s="147">
        <f t="shared" si="0"/>
        <v>5.6224452796745945</v>
      </c>
      <c r="G6" s="93"/>
    </row>
    <row r="7" spans="1:7" ht="20.100000000000001" customHeight="1" thickTop="1" x14ac:dyDescent="0.15">
      <c r="A7" s="139" t="s">
        <v>27</v>
      </c>
      <c r="B7" s="132">
        <f>41+16+63+38</f>
        <v>158</v>
      </c>
      <c r="C7" s="135">
        <f>10278.794218+827.822625+5513.718497+1335.812588</f>
        <v>17956.147927999999</v>
      </c>
      <c r="D7" s="135">
        <f>10071.860749+811.725106+4788.486053+1275.661078</f>
        <v>16947.732985999999</v>
      </c>
      <c r="E7" s="148">
        <f>C7-D7</f>
        <v>1008.4149419999994</v>
      </c>
      <c r="F7" s="149">
        <f t="shared" si="0"/>
        <v>5.6159870482439231</v>
      </c>
      <c r="G7" s="91"/>
    </row>
    <row r="8" spans="1:7" ht="35.1" customHeight="1" thickBot="1" x14ac:dyDescent="0.2">
      <c r="A8" s="142" t="s">
        <v>87</v>
      </c>
      <c r="B8" s="133">
        <f>16+8+26+22</f>
        <v>72</v>
      </c>
      <c r="C8" s="129">
        <f>9.678218+17.446225+27.618497+27.224388</f>
        <v>81.967328000000009</v>
      </c>
      <c r="D8" s="129">
        <f>9.678218+17.446225+27.618497+27.224388</f>
        <v>81.967328000000009</v>
      </c>
      <c r="E8" s="143">
        <f>C8-D8</f>
        <v>0</v>
      </c>
      <c r="F8" s="144">
        <f t="shared" si="0"/>
        <v>0</v>
      </c>
      <c r="G8" s="92"/>
    </row>
    <row r="9" spans="1:7" ht="20.25" thickTop="1" thickBot="1" x14ac:dyDescent="0.2">
      <c r="A9" s="150" t="s">
        <v>28</v>
      </c>
      <c r="B9" s="151">
        <f>SUM(B4,B6,B7)</f>
        <v>2010</v>
      </c>
      <c r="C9" s="152">
        <f>SUM(C4,C6,C7)</f>
        <v>102015.074608</v>
      </c>
      <c r="D9" s="152">
        <f>SUM(D4,D6,D7)</f>
        <v>96374.592631000007</v>
      </c>
      <c r="E9" s="152">
        <f>SUM(E4,E6,E7)</f>
        <v>5640.481976999994</v>
      </c>
      <c r="F9" s="153">
        <f t="shared" si="0"/>
        <v>5.5290671488247565</v>
      </c>
      <c r="G9" s="94"/>
    </row>
    <row r="10" spans="1:7" ht="15" thickTop="1" x14ac:dyDescent="0.15"/>
    <row r="11" spans="1:7" s="30" customFormat="1" ht="18.75" x14ac:dyDescent="0.25">
      <c r="A11" s="168"/>
      <c r="B11" s="168"/>
      <c r="C11" s="28"/>
      <c r="D11" s="29"/>
      <c r="E11" s="28"/>
      <c r="F11" s="169" t="s">
        <v>85</v>
      </c>
      <c r="G11" s="169"/>
    </row>
    <row r="12" spans="1:7" s="3" customFormat="1" ht="18.75" x14ac:dyDescent="0.25">
      <c r="A12" s="21"/>
      <c r="B12" s="21"/>
      <c r="C12" s="4"/>
      <c r="D12" s="8"/>
      <c r="E12" s="4"/>
      <c r="F12" s="20"/>
      <c r="G12" s="20"/>
    </row>
    <row r="13" spans="1:7" x14ac:dyDescent="0.15">
      <c r="A13" s="31" t="s">
        <v>32</v>
      </c>
    </row>
  </sheetData>
  <mergeCells count="4">
    <mergeCell ref="A11:B11"/>
    <mergeCell ref="F11:G11"/>
    <mergeCell ref="A1:G1"/>
    <mergeCell ref="F2:G2"/>
  </mergeCells>
  <phoneticPr fontId="1" type="noConversion"/>
  <pageMargins left="1.68" right="0.75" top="0.92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"/>
  <sheetViews>
    <sheetView showZeros="0" workbookViewId="0">
      <selection activeCell="A12" sqref="A12:E12"/>
    </sheetView>
  </sheetViews>
  <sheetFormatPr defaultRowHeight="14.25" x14ac:dyDescent="0.15"/>
  <cols>
    <col min="1" max="1" width="11.875" style="3" customWidth="1"/>
    <col min="2" max="2" width="8.75" style="15" customWidth="1"/>
    <col min="3" max="3" width="14" style="3" customWidth="1"/>
    <col min="4" max="4" width="14.625" style="3" customWidth="1"/>
    <col min="5" max="5" width="13.625" style="3" customWidth="1"/>
    <col min="6" max="6" width="16.375" style="3" customWidth="1"/>
    <col min="7" max="7" width="13.375" style="3" customWidth="1"/>
    <col min="8" max="8" width="16.75" style="3" customWidth="1"/>
    <col min="9" max="16384" width="9" style="3"/>
  </cols>
  <sheetData>
    <row r="1" spans="1:9" s="1" customFormat="1" ht="22.5" x14ac:dyDescent="0.25">
      <c r="A1" s="175" t="s">
        <v>83</v>
      </c>
      <c r="B1" s="175"/>
      <c r="C1" s="175"/>
      <c r="D1" s="175"/>
      <c r="E1" s="175"/>
      <c r="F1" s="175"/>
      <c r="G1" s="175"/>
      <c r="H1" s="175"/>
    </row>
    <row r="2" spans="1:9" x14ac:dyDescent="0.15">
      <c r="A2" s="2"/>
      <c r="C2" s="2"/>
      <c r="D2" s="2"/>
      <c r="E2" s="2"/>
      <c r="F2" s="2"/>
      <c r="G2" s="2"/>
      <c r="H2" s="2"/>
    </row>
    <row r="3" spans="1:9" ht="19.5" thickBot="1" x14ac:dyDescent="0.3">
      <c r="A3" s="4" t="s">
        <v>16</v>
      </c>
      <c r="G3" s="178" t="s">
        <v>17</v>
      </c>
      <c r="H3" s="178"/>
    </row>
    <row r="4" spans="1:9" ht="21" customHeight="1" x14ac:dyDescent="0.25">
      <c r="A4" s="176" t="s">
        <v>14</v>
      </c>
      <c r="B4" s="173" t="s">
        <v>13</v>
      </c>
      <c r="C4" s="174"/>
      <c r="D4" s="174"/>
      <c r="E4" s="180" t="s">
        <v>9</v>
      </c>
      <c r="F4" s="174"/>
      <c r="G4" s="174"/>
      <c r="H4" s="174"/>
      <c r="I4" s="181"/>
    </row>
    <row r="5" spans="1:9" ht="28.5" x14ac:dyDescent="0.15">
      <c r="A5" s="177"/>
      <c r="B5" s="104" t="s">
        <v>0</v>
      </c>
      <c r="C5" s="105" t="s">
        <v>7</v>
      </c>
      <c r="D5" s="106" t="s">
        <v>10</v>
      </c>
      <c r="E5" s="107" t="s">
        <v>0</v>
      </c>
      <c r="F5" s="108" t="s">
        <v>8</v>
      </c>
      <c r="G5" s="109" t="s">
        <v>11</v>
      </c>
      <c r="H5" s="108" t="s">
        <v>1</v>
      </c>
      <c r="I5" s="110" t="s">
        <v>2</v>
      </c>
    </row>
    <row r="6" spans="1:9" s="19" customFormat="1" ht="15" thickBot="1" x14ac:dyDescent="0.2">
      <c r="A6" s="111"/>
      <c r="B6" s="112">
        <v>1</v>
      </c>
      <c r="C6" s="113">
        <v>2</v>
      </c>
      <c r="D6" s="114">
        <v>3</v>
      </c>
      <c r="E6" s="112">
        <v>4</v>
      </c>
      <c r="F6" s="113">
        <v>5</v>
      </c>
      <c r="G6" s="113">
        <v>6</v>
      </c>
      <c r="H6" s="113">
        <v>7</v>
      </c>
      <c r="I6" s="115">
        <v>8</v>
      </c>
    </row>
    <row r="7" spans="1:9" ht="39.950000000000003" customHeight="1" thickTop="1" x14ac:dyDescent="0.15">
      <c r="A7" s="116" t="s">
        <v>3</v>
      </c>
      <c r="B7" s="127">
        <v>626</v>
      </c>
      <c r="C7" s="128">
        <v>2810.5959480000001</v>
      </c>
      <c r="D7" s="128">
        <v>2632.6362300000001</v>
      </c>
      <c r="E7" s="100">
        <f>327+189+665+626</f>
        <v>1807</v>
      </c>
      <c r="F7" s="97">
        <f>1922.214556+540.395853+1576.657343+2810.595948</f>
        <v>6849.8636999999999</v>
      </c>
      <c r="G7" s="97">
        <f>1883.814556+506.215853+1536.167343+2632.63623</f>
        <v>6558.8339820000001</v>
      </c>
      <c r="H7" s="117">
        <f>F7-G7</f>
        <v>291.02971799999978</v>
      </c>
      <c r="I7" s="118">
        <f>H7/F7*100</f>
        <v>4.2486935615959744</v>
      </c>
    </row>
    <row r="8" spans="1:9" ht="39.950000000000003" customHeight="1" x14ac:dyDescent="0.15">
      <c r="A8" s="116" t="s">
        <v>4</v>
      </c>
      <c r="B8" s="125">
        <v>16</v>
      </c>
      <c r="C8" s="126">
        <v>21035.096880000001</v>
      </c>
      <c r="D8" s="126">
        <v>19812.666300000001</v>
      </c>
      <c r="E8" s="101">
        <f>10+9+10+16</f>
        <v>45</v>
      </c>
      <c r="F8" s="98">
        <f>15726.9082+14667.5879+25779.47+21035.09688</f>
        <v>77209.062980000002</v>
      </c>
      <c r="G8" s="98">
        <f>14685.333809+14070.6147+24299.410854+19812.6663</f>
        <v>72868.025663000008</v>
      </c>
      <c r="H8" s="119">
        <f>F8-G8</f>
        <v>4341.0373169999948</v>
      </c>
      <c r="I8" s="120">
        <f>H8/F8*100</f>
        <v>5.6224452796745945</v>
      </c>
    </row>
    <row r="9" spans="1:9" ht="39.950000000000003" customHeight="1" x14ac:dyDescent="0.15">
      <c r="A9" s="116" t="s">
        <v>5</v>
      </c>
      <c r="B9" s="125">
        <v>38</v>
      </c>
      <c r="C9" s="126">
        <v>1335.812588</v>
      </c>
      <c r="D9" s="126">
        <v>1275.6610780000001</v>
      </c>
      <c r="E9" s="102">
        <f>41+16+63+38</f>
        <v>158</v>
      </c>
      <c r="F9" s="98">
        <f>10278.794218+827.822625+5513.718497+1335.812588</f>
        <v>17956.147927999999</v>
      </c>
      <c r="G9" s="103">
        <f>10071.860749+811.725106+4788.486053+1275.661078</f>
        <v>16947.732985999999</v>
      </c>
      <c r="H9" s="119">
        <f>F9-G9</f>
        <v>1008.4149419999994</v>
      </c>
      <c r="I9" s="120">
        <f>H9/F9*100</f>
        <v>5.6159870482439231</v>
      </c>
    </row>
    <row r="10" spans="1:9" s="11" customFormat="1" ht="39.950000000000003" customHeight="1" thickBot="1" x14ac:dyDescent="0.2">
      <c r="A10" s="121" t="s">
        <v>6</v>
      </c>
      <c r="B10" s="122">
        <f>SUM(B7:B9)</f>
        <v>680</v>
      </c>
      <c r="C10" s="99">
        <f t="shared" ref="C10:H10" si="0">SUM(C7:C9)</f>
        <v>25181.505416</v>
      </c>
      <c r="D10" s="99">
        <f t="shared" si="0"/>
        <v>23720.963608000002</v>
      </c>
      <c r="E10" s="123">
        <f t="shared" si="0"/>
        <v>2010</v>
      </c>
      <c r="F10" s="99">
        <f t="shared" si="0"/>
        <v>102015.074608</v>
      </c>
      <c r="G10" s="99">
        <f t="shared" si="0"/>
        <v>96374.592631000007</v>
      </c>
      <c r="H10" s="99">
        <f t="shared" si="0"/>
        <v>5640.481976999994</v>
      </c>
      <c r="I10" s="124">
        <f>H10/F10*100</f>
        <v>5.5290671488247565</v>
      </c>
    </row>
    <row r="12" spans="1:9" s="8" customFormat="1" x14ac:dyDescent="0.15">
      <c r="A12" s="179"/>
      <c r="B12" s="179"/>
      <c r="E12" s="3"/>
      <c r="G12" s="182" t="s">
        <v>84</v>
      </c>
      <c r="H12" s="183"/>
      <c r="I12" s="183"/>
    </row>
    <row r="14" spans="1:9" ht="18.75" x14ac:dyDescent="0.25">
      <c r="A14" s="172" t="s">
        <v>12</v>
      </c>
      <c r="B14" s="172"/>
      <c r="C14" s="172"/>
    </row>
    <row r="15" spans="1:9" x14ac:dyDescent="0.15">
      <c r="A15" s="3" t="s">
        <v>15</v>
      </c>
    </row>
  </sheetData>
  <mergeCells count="8">
    <mergeCell ref="A14:C14"/>
    <mergeCell ref="B4:D4"/>
    <mergeCell ref="A1:H1"/>
    <mergeCell ref="A4:A5"/>
    <mergeCell ref="G3:H3"/>
    <mergeCell ref="A12:B12"/>
    <mergeCell ref="E4:I4"/>
    <mergeCell ref="G12:I12"/>
  </mergeCells>
  <phoneticPr fontId="1" type="noConversion"/>
  <pageMargins left="0.75" right="0.34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Zeros="0" topLeftCell="E1" workbookViewId="0">
      <selection activeCell="A19" sqref="A19:H19"/>
    </sheetView>
  </sheetViews>
  <sheetFormatPr defaultRowHeight="14.25" x14ac:dyDescent="0.15"/>
  <cols>
    <col min="1" max="1" width="9" style="3"/>
    <col min="2" max="2" width="6.125" style="3" customWidth="1"/>
    <col min="3" max="5" width="6.125" style="14" customWidth="1"/>
    <col min="6" max="6" width="10.625" style="3" customWidth="1"/>
    <col min="7" max="7" width="9" style="3" customWidth="1"/>
    <col min="8" max="9" width="9.375" style="3" customWidth="1"/>
    <col min="10" max="10" width="9.5" style="3" customWidth="1"/>
    <col min="11" max="11" width="13.375" style="3" customWidth="1"/>
    <col min="12" max="12" width="12" style="3" customWidth="1"/>
    <col min="13" max="13" width="11.375" style="3" customWidth="1"/>
    <col min="14" max="14" width="11.75" style="3" customWidth="1"/>
    <col min="15" max="16" width="11.625" style="3" bestFit="1" customWidth="1"/>
    <col min="17" max="17" width="13.625" style="3" customWidth="1"/>
    <col min="18" max="18" width="9" style="3"/>
    <col min="19" max="19" width="12.25" style="3" customWidth="1"/>
    <col min="20" max="16384" width="9" style="3"/>
  </cols>
  <sheetData>
    <row r="1" spans="1:19" ht="30" customHeight="1" x14ac:dyDescent="0.25">
      <c r="A1" s="175" t="s">
        <v>88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9" ht="27" customHeight="1" x14ac:dyDescent="0.15">
      <c r="M2" s="3" t="s">
        <v>37</v>
      </c>
    </row>
    <row r="3" spans="1:19" ht="23.25" customHeight="1" x14ac:dyDescent="0.15">
      <c r="A3" s="184" t="s">
        <v>38</v>
      </c>
      <c r="B3" s="189" t="s">
        <v>39</v>
      </c>
      <c r="C3" s="190"/>
      <c r="D3" s="190"/>
      <c r="E3" s="191"/>
      <c r="F3" s="186" t="s">
        <v>40</v>
      </c>
      <c r="G3" s="187"/>
      <c r="H3" s="187"/>
      <c r="I3" s="188"/>
      <c r="J3" s="186" t="s">
        <v>41</v>
      </c>
      <c r="K3" s="187"/>
      <c r="L3" s="187"/>
      <c r="M3" s="188"/>
    </row>
    <row r="4" spans="1:19" ht="18" customHeight="1" x14ac:dyDescent="0.15">
      <c r="A4" s="185"/>
      <c r="B4" s="43" t="s">
        <v>42</v>
      </c>
      <c r="C4" s="40" t="s">
        <v>43</v>
      </c>
      <c r="D4" s="41" t="s">
        <v>44</v>
      </c>
      <c r="E4" s="41" t="s">
        <v>45</v>
      </c>
      <c r="F4" s="35" t="s">
        <v>42</v>
      </c>
      <c r="G4" s="35" t="s">
        <v>43</v>
      </c>
      <c r="H4" s="35" t="s">
        <v>44</v>
      </c>
      <c r="I4" s="35" t="s">
        <v>45</v>
      </c>
      <c r="J4" s="35" t="s">
        <v>42</v>
      </c>
      <c r="K4" s="35" t="s">
        <v>43</v>
      </c>
      <c r="L4" s="35" t="s">
        <v>44</v>
      </c>
      <c r="M4" s="35" t="s">
        <v>45</v>
      </c>
      <c r="O4" s="9"/>
      <c r="P4" s="9"/>
      <c r="Q4" s="9"/>
    </row>
    <row r="5" spans="1:19" s="47" customFormat="1" ht="22.5" customHeight="1" x14ac:dyDescent="0.15">
      <c r="A5" s="61" t="s">
        <v>46</v>
      </c>
      <c r="B5" s="62">
        <f t="shared" ref="B5:B16" si="0">SUM(C5:E5)</f>
        <v>5</v>
      </c>
      <c r="C5" s="62">
        <v>4</v>
      </c>
      <c r="D5" s="62"/>
      <c r="E5" s="62">
        <v>1</v>
      </c>
      <c r="F5" s="44">
        <f t="shared" ref="F5:F16" si="1">SUM(G5:I5)</f>
        <v>3.5362999999999998</v>
      </c>
      <c r="G5" s="44">
        <v>3.1606999999999998</v>
      </c>
      <c r="H5" s="45"/>
      <c r="I5" s="45">
        <v>0.37559999999999999</v>
      </c>
      <c r="J5" s="44">
        <f t="shared" ref="J5:J16" si="2">SUM(K5:M5)</f>
        <v>3.5362999999999998</v>
      </c>
      <c r="K5" s="44">
        <v>3.1606999999999998</v>
      </c>
      <c r="L5" s="45"/>
      <c r="M5" s="45">
        <v>0.37559999999999999</v>
      </c>
      <c r="N5" s="46"/>
      <c r="O5" s="46"/>
      <c r="P5" s="46"/>
      <c r="Q5" s="46"/>
      <c r="R5" s="46"/>
      <c r="S5" s="46"/>
    </row>
    <row r="6" spans="1:19" s="47" customFormat="1" ht="22.5" customHeight="1" x14ac:dyDescent="0.15">
      <c r="A6" s="61" t="s">
        <v>47</v>
      </c>
      <c r="B6" s="62">
        <f t="shared" si="0"/>
        <v>14</v>
      </c>
      <c r="C6" s="62">
        <v>14</v>
      </c>
      <c r="D6" s="62"/>
      <c r="E6" s="62"/>
      <c r="F6" s="45">
        <f t="shared" si="1"/>
        <v>28.185600000000001</v>
      </c>
      <c r="G6" s="44">
        <v>28.185600000000001</v>
      </c>
      <c r="H6" s="45"/>
      <c r="I6" s="45"/>
      <c r="J6" s="45">
        <f t="shared" si="2"/>
        <v>28.185600000000001</v>
      </c>
      <c r="K6" s="44">
        <v>28.185600000000001</v>
      </c>
      <c r="L6" s="45"/>
      <c r="M6" s="45"/>
      <c r="N6" s="46"/>
      <c r="O6" s="46"/>
      <c r="P6" s="46"/>
      <c r="Q6" s="46"/>
      <c r="R6" s="46"/>
      <c r="S6" s="63"/>
    </row>
    <row r="7" spans="1:19" s="47" customFormat="1" ht="22.5" customHeight="1" x14ac:dyDescent="0.15">
      <c r="A7" s="61" t="s">
        <v>48</v>
      </c>
      <c r="B7" s="62">
        <f t="shared" si="0"/>
        <v>3</v>
      </c>
      <c r="C7" s="62">
        <v>1</v>
      </c>
      <c r="D7" s="62"/>
      <c r="E7" s="62">
        <v>2</v>
      </c>
      <c r="F7" s="44">
        <f t="shared" si="1"/>
        <v>90.313100000000006</v>
      </c>
      <c r="G7" s="44">
        <v>0.49490000000000001</v>
      </c>
      <c r="H7" s="45"/>
      <c r="I7" s="45">
        <v>89.818200000000004</v>
      </c>
      <c r="J7" s="44">
        <f t="shared" si="2"/>
        <v>90.313100000000006</v>
      </c>
      <c r="K7" s="44">
        <v>0.49490000000000001</v>
      </c>
      <c r="L7" s="45"/>
      <c r="M7" s="45">
        <v>89.818200000000004</v>
      </c>
      <c r="N7" s="46"/>
      <c r="O7" s="46"/>
      <c r="P7" s="46"/>
      <c r="Q7" s="46"/>
      <c r="R7" s="46"/>
      <c r="S7" s="46"/>
    </row>
    <row r="8" spans="1:19" s="47" customFormat="1" ht="22.5" customHeight="1" x14ac:dyDescent="0.15">
      <c r="A8" s="61" t="s">
        <v>49</v>
      </c>
      <c r="B8" s="62">
        <f t="shared" si="0"/>
        <v>21</v>
      </c>
      <c r="C8" s="62">
        <v>21</v>
      </c>
      <c r="D8" s="62"/>
      <c r="E8" s="62"/>
      <c r="F8" s="44">
        <f t="shared" si="1"/>
        <v>12.063800000000001</v>
      </c>
      <c r="G8" s="44">
        <v>12.063800000000001</v>
      </c>
      <c r="H8" s="45"/>
      <c r="I8" s="45"/>
      <c r="J8" s="44">
        <f t="shared" si="2"/>
        <v>12.063800000000001</v>
      </c>
      <c r="K8" s="44">
        <v>12.063800000000001</v>
      </c>
      <c r="L8" s="45"/>
      <c r="M8" s="45"/>
      <c r="N8" s="46"/>
      <c r="O8" s="46"/>
      <c r="P8" s="46"/>
      <c r="Q8" s="46"/>
      <c r="R8" s="46"/>
      <c r="S8" s="46"/>
    </row>
    <row r="9" spans="1:19" s="47" customFormat="1" ht="22.5" customHeight="1" x14ac:dyDescent="0.15">
      <c r="A9" s="61" t="s">
        <v>50</v>
      </c>
      <c r="B9" s="62">
        <f t="shared" si="0"/>
        <v>15</v>
      </c>
      <c r="C9" s="62">
        <v>14</v>
      </c>
      <c r="D9" s="62"/>
      <c r="E9" s="62">
        <v>1</v>
      </c>
      <c r="F9" s="44">
        <f t="shared" si="1"/>
        <v>13.2776</v>
      </c>
      <c r="G9" s="44">
        <v>12.767300000000001</v>
      </c>
      <c r="H9" s="45"/>
      <c r="I9" s="45">
        <v>0.51029999999999998</v>
      </c>
      <c r="J9" s="44">
        <f t="shared" si="2"/>
        <v>13.2776</v>
      </c>
      <c r="K9" s="44">
        <v>12.767300000000001</v>
      </c>
      <c r="L9" s="45"/>
      <c r="M9" s="45">
        <v>0.51029999999999998</v>
      </c>
      <c r="N9" s="46"/>
      <c r="O9" s="46"/>
      <c r="P9" s="46"/>
      <c r="Q9" s="46"/>
      <c r="R9" s="46"/>
      <c r="S9" s="46"/>
    </row>
    <row r="10" spans="1:19" s="47" customFormat="1" ht="22.5" customHeight="1" x14ac:dyDescent="0.15">
      <c r="A10" s="61" t="s">
        <v>51</v>
      </c>
      <c r="B10" s="62">
        <f t="shared" si="0"/>
        <v>22</v>
      </c>
      <c r="C10" s="62">
        <v>19</v>
      </c>
      <c r="D10" s="62"/>
      <c r="E10" s="62">
        <v>3</v>
      </c>
      <c r="F10" s="45">
        <f t="shared" si="1"/>
        <v>74.816999999999993</v>
      </c>
      <c r="G10" s="45">
        <v>19.325399999999998</v>
      </c>
      <c r="H10" s="96"/>
      <c r="I10" s="45">
        <v>55.491599999999998</v>
      </c>
      <c r="J10" s="45">
        <f t="shared" si="2"/>
        <v>74.1798</v>
      </c>
      <c r="K10" s="45">
        <v>19.9254</v>
      </c>
      <c r="L10" s="96"/>
      <c r="M10" s="45">
        <v>54.254399999999997</v>
      </c>
      <c r="N10" s="46"/>
      <c r="O10" s="46"/>
      <c r="P10" s="46"/>
      <c r="Q10" s="46"/>
      <c r="R10" s="46"/>
      <c r="S10" s="46"/>
    </row>
    <row r="11" spans="1:19" s="47" customFormat="1" ht="22.5" customHeight="1" x14ac:dyDescent="0.15">
      <c r="A11" s="61" t="s">
        <v>52</v>
      </c>
      <c r="B11" s="62">
        <f t="shared" si="0"/>
        <v>37</v>
      </c>
      <c r="C11" s="62">
        <v>37</v>
      </c>
      <c r="D11" s="62"/>
      <c r="E11" s="62"/>
      <c r="F11" s="49">
        <f t="shared" si="1"/>
        <v>43.593600000000002</v>
      </c>
      <c r="G11" s="49">
        <v>43.593600000000002</v>
      </c>
      <c r="H11" s="45"/>
      <c r="I11" s="45"/>
      <c r="J11" s="49">
        <f t="shared" si="2"/>
        <v>43.593600000000002</v>
      </c>
      <c r="K11" s="49">
        <v>43.593600000000002</v>
      </c>
      <c r="L11" s="45"/>
      <c r="M11" s="45"/>
      <c r="N11" s="46"/>
      <c r="O11" s="46"/>
      <c r="P11" s="46"/>
      <c r="Q11" s="46"/>
      <c r="R11" s="46"/>
      <c r="S11" s="46"/>
    </row>
    <row r="12" spans="1:19" s="47" customFormat="1" ht="22.5" customHeight="1" x14ac:dyDescent="0.15">
      <c r="A12" s="61" t="s">
        <v>53</v>
      </c>
      <c r="B12" s="62">
        <f t="shared" si="0"/>
        <v>26</v>
      </c>
      <c r="C12" s="62">
        <v>22</v>
      </c>
      <c r="D12" s="62">
        <v>1</v>
      </c>
      <c r="E12" s="62">
        <v>3</v>
      </c>
      <c r="F12" s="44">
        <f t="shared" si="1"/>
        <v>1087.7813000000001</v>
      </c>
      <c r="G12" s="44">
        <v>28.081299999999999</v>
      </c>
      <c r="H12" s="154">
        <v>843</v>
      </c>
      <c r="I12" s="155">
        <v>216.7</v>
      </c>
      <c r="J12" s="156">
        <f t="shared" si="2"/>
        <v>644.25099999999998</v>
      </c>
      <c r="K12" s="156">
        <v>28.081299999999999</v>
      </c>
      <c r="L12" s="154">
        <v>405.9033</v>
      </c>
      <c r="M12" s="155">
        <v>210.2664</v>
      </c>
      <c r="N12" s="46"/>
      <c r="O12" s="46"/>
      <c r="P12" s="46"/>
      <c r="Q12" s="46"/>
      <c r="R12" s="46"/>
      <c r="S12" s="46"/>
    </row>
    <row r="13" spans="1:19" s="47" customFormat="1" ht="22.5" customHeight="1" x14ac:dyDescent="0.15">
      <c r="A13" s="61" t="s">
        <v>54</v>
      </c>
      <c r="B13" s="62">
        <f t="shared" si="0"/>
        <v>16</v>
      </c>
      <c r="C13" s="62">
        <v>16</v>
      </c>
      <c r="D13" s="62"/>
      <c r="E13" s="62"/>
      <c r="F13" s="44">
        <f t="shared" si="1"/>
        <v>11.159599999999999</v>
      </c>
      <c r="G13" s="44">
        <v>11.159599999999999</v>
      </c>
      <c r="H13" s="154"/>
      <c r="I13" s="155"/>
      <c r="J13" s="156">
        <f t="shared" si="2"/>
        <v>11.159599999999999</v>
      </c>
      <c r="K13" s="156">
        <v>11.159599999999999</v>
      </c>
      <c r="L13" s="154"/>
      <c r="M13" s="155"/>
      <c r="N13" s="46"/>
      <c r="O13" s="46"/>
      <c r="P13" s="46"/>
      <c r="Q13" s="46"/>
      <c r="R13" s="46"/>
      <c r="S13" s="46"/>
    </row>
    <row r="14" spans="1:19" s="47" customFormat="1" ht="22.5" customHeight="1" x14ac:dyDescent="0.15">
      <c r="A14" s="61" t="s">
        <v>55</v>
      </c>
      <c r="B14" s="62">
        <f t="shared" si="0"/>
        <v>27</v>
      </c>
      <c r="C14" s="62">
        <v>24</v>
      </c>
      <c r="D14" s="62"/>
      <c r="E14" s="62">
        <v>3</v>
      </c>
      <c r="F14" s="45">
        <f t="shared" si="1"/>
        <v>114.5277</v>
      </c>
      <c r="G14" s="45">
        <v>32.257300000000001</v>
      </c>
      <c r="H14" s="155"/>
      <c r="I14" s="155">
        <v>82.270399999999995</v>
      </c>
      <c r="J14" s="155">
        <f t="shared" si="2"/>
        <v>112.6527</v>
      </c>
      <c r="K14" s="155">
        <v>32.257300000000001</v>
      </c>
      <c r="L14" s="155"/>
      <c r="M14" s="157">
        <v>80.395399999999995</v>
      </c>
      <c r="N14" s="46"/>
      <c r="O14" s="46"/>
      <c r="P14" s="46"/>
      <c r="Q14" s="46"/>
      <c r="R14" s="46"/>
      <c r="S14" s="46"/>
    </row>
    <row r="15" spans="1:19" s="47" customFormat="1" ht="22.5" customHeight="1" x14ac:dyDescent="0.15">
      <c r="A15" s="61" t="s">
        <v>56</v>
      </c>
      <c r="B15" s="62">
        <f t="shared" si="0"/>
        <v>22</v>
      </c>
      <c r="C15" s="62">
        <v>21</v>
      </c>
      <c r="D15" s="62">
        <v>1</v>
      </c>
      <c r="F15" s="45">
        <f t="shared" si="1"/>
        <v>1551.0726999999999</v>
      </c>
      <c r="G15" s="45">
        <v>51.072699999999998</v>
      </c>
      <c r="H15" s="154">
        <v>1500</v>
      </c>
      <c r="I15" s="155"/>
      <c r="J15" s="155">
        <f t="shared" si="2"/>
        <v>1459.7727</v>
      </c>
      <c r="K15" s="155">
        <v>51.072699999999998</v>
      </c>
      <c r="L15" s="154">
        <v>1408.7</v>
      </c>
      <c r="M15" s="155"/>
      <c r="N15" s="46"/>
      <c r="O15" s="46"/>
      <c r="P15" s="46"/>
      <c r="Q15" s="46"/>
      <c r="R15" s="46"/>
      <c r="S15" s="46"/>
    </row>
    <row r="16" spans="1:19" s="47" customFormat="1" ht="22.5" customHeight="1" x14ac:dyDescent="0.15">
      <c r="A16" s="61" t="s">
        <v>57</v>
      </c>
      <c r="B16" s="62">
        <f t="shared" si="0"/>
        <v>7</v>
      </c>
      <c r="C16" s="62">
        <v>7</v>
      </c>
      <c r="D16" s="62"/>
      <c r="E16" s="62"/>
      <c r="F16" s="45">
        <f t="shared" si="1"/>
        <v>2.1818</v>
      </c>
      <c r="G16" s="45">
        <v>2.1818</v>
      </c>
      <c r="H16" s="155"/>
      <c r="I16" s="155"/>
      <c r="J16" s="155">
        <f t="shared" si="2"/>
        <v>2.1818</v>
      </c>
      <c r="K16" s="155">
        <v>2.1818</v>
      </c>
      <c r="L16" s="155"/>
      <c r="M16" s="155"/>
      <c r="N16" s="46"/>
      <c r="O16" s="46"/>
      <c r="P16" s="46"/>
      <c r="Q16" s="46"/>
      <c r="R16" s="46"/>
      <c r="S16" s="46"/>
    </row>
    <row r="17" spans="1:19" s="47" customFormat="1" ht="22.5" customHeight="1" x14ac:dyDescent="0.15">
      <c r="A17" s="64" t="s">
        <v>42</v>
      </c>
      <c r="B17" s="62">
        <f>SUM(B5:B16)</f>
        <v>215</v>
      </c>
      <c r="C17" s="62">
        <f>SUM(C5:C16)</f>
        <v>200</v>
      </c>
      <c r="D17" s="62">
        <f>SUM(D5:D16)</f>
        <v>2</v>
      </c>
      <c r="E17" s="62">
        <f>SUM(E5:E16)</f>
        <v>13</v>
      </c>
      <c r="F17" s="158">
        <f t="shared" ref="F17:M17" si="3">SUM(F5:F16)</f>
        <v>3032.5101</v>
      </c>
      <c r="G17" s="45">
        <f t="shared" si="3"/>
        <v>244.34399999999999</v>
      </c>
      <c r="H17" s="45">
        <f t="shared" si="3"/>
        <v>2343</v>
      </c>
      <c r="I17" s="45">
        <f t="shared" si="3"/>
        <v>445.16610000000003</v>
      </c>
      <c r="J17" s="45">
        <f t="shared" si="3"/>
        <v>2495.1675999999998</v>
      </c>
      <c r="K17" s="45">
        <f t="shared" si="3"/>
        <v>244.94400000000002</v>
      </c>
      <c r="L17" s="45">
        <f t="shared" si="3"/>
        <v>1814.6033</v>
      </c>
      <c r="M17" s="45">
        <f t="shared" si="3"/>
        <v>435.62030000000004</v>
      </c>
      <c r="O17" s="46"/>
      <c r="P17" s="46"/>
      <c r="Q17" s="46"/>
      <c r="R17" s="46"/>
      <c r="S17" s="46"/>
    </row>
    <row r="19" spans="1:19" s="8" customFormat="1" x14ac:dyDescent="0.15">
      <c r="A19" s="179"/>
      <c r="B19" s="179"/>
      <c r="C19" s="179"/>
      <c r="D19" s="34"/>
      <c r="E19" s="34"/>
      <c r="H19" s="159"/>
      <c r="J19" s="183" t="s">
        <v>93</v>
      </c>
      <c r="K19" s="183"/>
    </row>
  </sheetData>
  <mergeCells count="7">
    <mergeCell ref="J19:K19"/>
    <mergeCell ref="A1:M1"/>
    <mergeCell ref="A3:A4"/>
    <mergeCell ref="F3:I3"/>
    <mergeCell ref="J3:M3"/>
    <mergeCell ref="A19:C19"/>
    <mergeCell ref="B3:E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Zeros="0" workbookViewId="0">
      <selection activeCell="A12" sqref="A12:E12"/>
    </sheetView>
  </sheetViews>
  <sheetFormatPr defaultRowHeight="14.25" x14ac:dyDescent="0.15"/>
  <cols>
    <col min="1" max="1" width="11.875" style="3" customWidth="1"/>
    <col min="2" max="2" width="8.75" style="14" customWidth="1"/>
    <col min="3" max="3" width="16.875" style="3" customWidth="1"/>
    <col min="4" max="4" width="15.5" style="3" customWidth="1"/>
    <col min="5" max="5" width="13.5" style="3" customWidth="1"/>
    <col min="6" max="7" width="16.375" style="3" customWidth="1"/>
    <col min="8" max="8" width="16.75" style="3" customWidth="1"/>
    <col min="9" max="16384" width="9" style="3"/>
  </cols>
  <sheetData>
    <row r="1" spans="1:9" s="1" customFormat="1" ht="22.5" x14ac:dyDescent="0.25">
      <c r="A1" s="175" t="s">
        <v>89</v>
      </c>
      <c r="B1" s="175"/>
      <c r="C1" s="175"/>
      <c r="D1" s="175"/>
      <c r="E1" s="175"/>
      <c r="F1" s="175"/>
      <c r="G1" s="175"/>
      <c r="H1" s="175"/>
    </row>
    <row r="2" spans="1:9" x14ac:dyDescent="0.15">
      <c r="A2" s="2"/>
      <c r="B2" s="15"/>
      <c r="C2" s="2"/>
      <c r="D2" s="2"/>
      <c r="E2" s="2"/>
      <c r="F2" s="2"/>
      <c r="G2" s="2"/>
      <c r="H2" s="2"/>
    </row>
    <row r="3" spans="1:9" ht="19.5" thickBot="1" x14ac:dyDescent="0.3">
      <c r="A3" s="4" t="s">
        <v>58</v>
      </c>
      <c r="G3" s="197" t="s">
        <v>37</v>
      </c>
      <c r="H3" s="197"/>
    </row>
    <row r="4" spans="1:9" ht="21" customHeight="1" x14ac:dyDescent="0.25">
      <c r="A4" s="195" t="s">
        <v>59</v>
      </c>
      <c r="B4" s="192" t="s">
        <v>60</v>
      </c>
      <c r="C4" s="193"/>
      <c r="D4" s="194"/>
      <c r="E4" s="198" t="s">
        <v>61</v>
      </c>
      <c r="F4" s="199"/>
      <c r="G4" s="199"/>
      <c r="H4" s="199"/>
      <c r="I4" s="200"/>
    </row>
    <row r="5" spans="1:9" ht="38.25" customHeight="1" x14ac:dyDescent="0.15">
      <c r="A5" s="196"/>
      <c r="B5" s="76" t="s">
        <v>39</v>
      </c>
      <c r="C5" s="5" t="s">
        <v>40</v>
      </c>
      <c r="D5" s="71" t="s">
        <v>41</v>
      </c>
      <c r="E5" s="76" t="s">
        <v>39</v>
      </c>
      <c r="F5" s="5" t="s">
        <v>40</v>
      </c>
      <c r="G5" s="71" t="s">
        <v>41</v>
      </c>
      <c r="H5" s="5" t="s">
        <v>62</v>
      </c>
      <c r="I5" s="6" t="s">
        <v>63</v>
      </c>
    </row>
    <row r="6" spans="1:9" x14ac:dyDescent="0.15">
      <c r="A6" s="73"/>
      <c r="B6" s="77">
        <v>1</v>
      </c>
      <c r="C6" s="17">
        <v>2</v>
      </c>
      <c r="D6" s="72">
        <v>3</v>
      </c>
      <c r="E6" s="16">
        <v>4</v>
      </c>
      <c r="F6" s="17">
        <v>5</v>
      </c>
      <c r="G6" s="17">
        <v>6</v>
      </c>
      <c r="H6" s="17">
        <v>7</v>
      </c>
      <c r="I6" s="18">
        <v>8</v>
      </c>
    </row>
    <row r="7" spans="1:9" ht="39.950000000000003" customHeight="1" x14ac:dyDescent="0.15">
      <c r="A7" s="74" t="s">
        <v>43</v>
      </c>
      <c r="B7" s="78">
        <v>200</v>
      </c>
      <c r="C7" s="7">
        <v>244.34</v>
      </c>
      <c r="D7" s="83">
        <v>244.94</v>
      </c>
      <c r="E7" s="162">
        <f>136+90+254+200</f>
        <v>680</v>
      </c>
      <c r="F7" s="160">
        <f>158.2+73.49+267.93+244.34</f>
        <v>743.96</v>
      </c>
      <c r="G7" s="160">
        <f>158.2+73.49+267.93+244.34</f>
        <v>743.96</v>
      </c>
      <c r="H7" s="160">
        <f>F7-G7</f>
        <v>0</v>
      </c>
      <c r="I7" s="79">
        <f>H7/F7*100</f>
        <v>0</v>
      </c>
    </row>
    <row r="8" spans="1:9" ht="39.950000000000003" customHeight="1" x14ac:dyDescent="0.15">
      <c r="A8" s="74" t="s">
        <v>44</v>
      </c>
      <c r="B8" s="78">
        <v>2</v>
      </c>
      <c r="C8" s="7">
        <v>2343</v>
      </c>
      <c r="D8" s="83">
        <v>1814.6</v>
      </c>
      <c r="E8" s="162">
        <f>4+3+4+2</f>
        <v>13</v>
      </c>
      <c r="F8" s="160">
        <f>1385.84+12095.99+19045.6+2343</f>
        <v>34870.43</v>
      </c>
      <c r="G8" s="160">
        <f>1268.29+11579.36+17805.48+2343</f>
        <v>32996.130000000005</v>
      </c>
      <c r="H8" s="160">
        <f>F8-G8</f>
        <v>1874.2999999999956</v>
      </c>
      <c r="I8" s="79">
        <f>H8/F8*100</f>
        <v>5.3750412598869461</v>
      </c>
    </row>
    <row r="9" spans="1:9" ht="39.950000000000003" customHeight="1" x14ac:dyDescent="0.15">
      <c r="A9" s="74" t="s">
        <v>45</v>
      </c>
      <c r="B9" s="78">
        <v>13</v>
      </c>
      <c r="C9" s="7">
        <v>445.17</v>
      </c>
      <c r="D9" s="83">
        <v>435.62</v>
      </c>
      <c r="E9" s="162">
        <f>7+3+14+13</f>
        <v>37</v>
      </c>
      <c r="F9" s="160">
        <f>333.47+0.98+1714.58+445.17</f>
        <v>2494.1999999999998</v>
      </c>
      <c r="G9" s="160">
        <f>331.34+0.98+1631.47+445.17</f>
        <v>2408.96</v>
      </c>
      <c r="H9" s="160">
        <f>F9-G9</f>
        <v>85.239999999999782</v>
      </c>
      <c r="I9" s="79">
        <f>H9/F9*100</f>
        <v>3.4175286665062856</v>
      </c>
    </row>
    <row r="10" spans="1:9" ht="39.950000000000003" customHeight="1" thickBot="1" x14ac:dyDescent="0.2">
      <c r="A10" s="75" t="s">
        <v>42</v>
      </c>
      <c r="B10" s="80">
        <f t="shared" ref="B10:H10" si="0">SUM(B7:B9)</f>
        <v>215</v>
      </c>
      <c r="C10" s="81">
        <f t="shared" si="0"/>
        <v>3032.51</v>
      </c>
      <c r="D10" s="84">
        <f t="shared" si="0"/>
        <v>2495.16</v>
      </c>
      <c r="E10" s="85">
        <f t="shared" si="0"/>
        <v>730</v>
      </c>
      <c r="F10" s="81">
        <f t="shared" si="0"/>
        <v>38108.589999999997</v>
      </c>
      <c r="G10" s="81">
        <f t="shared" si="0"/>
        <v>36149.050000000003</v>
      </c>
      <c r="H10" s="81">
        <f t="shared" si="0"/>
        <v>1959.5399999999954</v>
      </c>
      <c r="I10" s="82">
        <f>H10/F10*100</f>
        <v>5.1419902966758819</v>
      </c>
    </row>
    <row r="11" spans="1:9" ht="20.25" customHeight="1" x14ac:dyDescent="0.15"/>
    <row r="12" spans="1:9" s="8" customFormat="1" x14ac:dyDescent="0.15">
      <c r="A12" s="179"/>
      <c r="B12" s="179"/>
      <c r="E12" s="159"/>
      <c r="G12" s="183" t="s">
        <v>93</v>
      </c>
      <c r="H12" s="183"/>
      <c r="I12" s="183"/>
    </row>
    <row r="14" spans="1:9" ht="18.75" x14ac:dyDescent="0.25">
      <c r="A14" s="172" t="s">
        <v>64</v>
      </c>
      <c r="B14" s="182"/>
      <c r="C14" s="182"/>
    </row>
    <row r="15" spans="1:9" x14ac:dyDescent="0.15">
      <c r="A15" s="3" t="s">
        <v>65</v>
      </c>
    </row>
  </sheetData>
  <mergeCells count="8">
    <mergeCell ref="A14:C14"/>
    <mergeCell ref="B4:D4"/>
    <mergeCell ref="A1:H1"/>
    <mergeCell ref="A4:A5"/>
    <mergeCell ref="G3:H3"/>
    <mergeCell ref="A12:B12"/>
    <mergeCell ref="E4:I4"/>
    <mergeCell ref="G12:I12"/>
  </mergeCells>
  <phoneticPr fontId="1" type="noConversion"/>
  <pageMargins left="0.75" right="0.34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0" sqref="A10:C10"/>
    </sheetView>
  </sheetViews>
  <sheetFormatPr defaultRowHeight="14.25" x14ac:dyDescent="0.15"/>
  <cols>
    <col min="1" max="1" width="24.375" style="3" customWidth="1"/>
    <col min="2" max="2" width="10.125" style="3" customWidth="1"/>
    <col min="3" max="3" width="21.625" style="3" customWidth="1"/>
    <col min="4" max="4" width="23.625" style="3" customWidth="1"/>
    <col min="5" max="6" width="9" style="3"/>
    <col min="7" max="7" width="14.375" style="3" customWidth="1"/>
    <col min="8" max="8" width="20.75" style="3" customWidth="1"/>
    <col min="9" max="16384" width="9" style="3"/>
  </cols>
  <sheetData>
    <row r="1" spans="1:8" s="59" customFormat="1" ht="31.5" customHeight="1" x14ac:dyDescent="0.25">
      <c r="A1" s="201" t="s">
        <v>92</v>
      </c>
      <c r="B1" s="202"/>
      <c r="C1" s="202"/>
      <c r="D1" s="202"/>
    </row>
    <row r="2" spans="1:8" ht="18" customHeight="1" x14ac:dyDescent="0.15">
      <c r="A2" s="37"/>
      <c r="B2" s="37"/>
      <c r="C2" s="37"/>
      <c r="D2" s="38" t="s">
        <v>19</v>
      </c>
    </row>
    <row r="3" spans="1:8" ht="28.5" customHeight="1" x14ac:dyDescent="0.15">
      <c r="A3" s="36"/>
      <c r="B3" s="36" t="s">
        <v>0</v>
      </c>
      <c r="C3" s="36" t="s">
        <v>18</v>
      </c>
      <c r="D3" s="36" t="s">
        <v>34</v>
      </c>
    </row>
    <row r="4" spans="1:8" ht="24.95" customHeight="1" x14ac:dyDescent="0.15">
      <c r="A4" s="56" t="s">
        <v>3</v>
      </c>
      <c r="B4" s="101">
        <f>521+95</f>
        <v>616</v>
      </c>
      <c r="C4" s="161">
        <f>1129.819158+76.87679</f>
        <v>1206.695948</v>
      </c>
      <c r="D4" s="161">
        <f>1129.819158+76.87679</f>
        <v>1206.695948</v>
      </c>
      <c r="G4" s="12"/>
      <c r="H4" s="12"/>
    </row>
    <row r="5" spans="1:8" s="57" customFormat="1" ht="24.95" customHeight="1" x14ac:dyDescent="0.15">
      <c r="A5" s="48" t="s">
        <v>36</v>
      </c>
      <c r="B5" s="163">
        <v>200</v>
      </c>
      <c r="C5" s="164">
        <v>244.3441</v>
      </c>
      <c r="D5" s="165">
        <v>244.3441</v>
      </c>
      <c r="G5" s="58"/>
      <c r="H5" s="58"/>
    </row>
    <row r="6" spans="1:8" ht="24.95" customHeight="1" x14ac:dyDescent="0.15">
      <c r="A6" s="56" t="s">
        <v>5</v>
      </c>
      <c r="B6" s="101">
        <v>22</v>
      </c>
      <c r="C6" s="98">
        <v>27.224388000000001</v>
      </c>
      <c r="D6" s="98">
        <v>27.224388000000001</v>
      </c>
      <c r="G6" s="13"/>
      <c r="H6" s="13"/>
    </row>
    <row r="7" spans="1:8" s="57" customFormat="1" ht="24.95" customHeight="1" x14ac:dyDescent="0.15">
      <c r="A7" s="48" t="s">
        <v>35</v>
      </c>
      <c r="B7" s="163">
        <v>6</v>
      </c>
      <c r="C7" s="164">
        <v>1.8978999999999999</v>
      </c>
      <c r="D7" s="165">
        <v>1.8978999999999999</v>
      </c>
      <c r="G7" s="13"/>
      <c r="H7" s="13"/>
    </row>
    <row r="8" spans="1:8" ht="24.95" customHeight="1" x14ac:dyDescent="0.15">
      <c r="A8" s="56" t="s">
        <v>6</v>
      </c>
      <c r="B8" s="70">
        <f>SUM(B4,B6)</f>
        <v>638</v>
      </c>
      <c r="C8" s="52">
        <f>SUM(C4,C6)</f>
        <v>1233.9203360000001</v>
      </c>
      <c r="D8" s="52">
        <f>SUM(D4,D6)</f>
        <v>1233.9203360000001</v>
      </c>
      <c r="G8" s="12"/>
      <c r="H8" s="12"/>
    </row>
    <row r="9" spans="1:8" ht="24.95" customHeight="1" x14ac:dyDescent="0.15">
      <c r="A9" s="53"/>
      <c r="B9" s="54"/>
      <c r="C9" s="55"/>
      <c r="D9" s="55"/>
      <c r="G9" s="12"/>
      <c r="H9" s="12"/>
    </row>
    <row r="10" spans="1:8" s="8" customFormat="1" x14ac:dyDescent="0.15">
      <c r="A10" s="60"/>
      <c r="B10" s="60"/>
      <c r="C10" s="159"/>
      <c r="D10" s="183" t="s">
        <v>94</v>
      </c>
      <c r="E10" s="183"/>
    </row>
    <row r="11" spans="1:8" ht="39" customHeight="1" x14ac:dyDescent="0.15"/>
    <row r="12" spans="1:8" ht="39" customHeight="1" x14ac:dyDescent="0.15"/>
    <row r="13" spans="1:8" ht="35.25" customHeight="1" x14ac:dyDescent="0.15"/>
  </sheetData>
  <mergeCells count="2">
    <mergeCell ref="A1:D1"/>
    <mergeCell ref="D10:E10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17" sqref="A17:H17"/>
    </sheetView>
  </sheetViews>
  <sheetFormatPr defaultRowHeight="14.25" x14ac:dyDescent="0.15"/>
  <cols>
    <col min="1" max="1" width="9" style="1"/>
    <col min="2" max="2" width="5.75" style="1" customWidth="1"/>
    <col min="3" max="3" width="5.375" style="14" customWidth="1"/>
    <col min="4" max="4" width="5.5" style="14" customWidth="1"/>
    <col min="5" max="5" width="5.375" style="14" customWidth="1"/>
    <col min="6" max="6" width="9.875" style="3" customWidth="1"/>
    <col min="7" max="7" width="8.375" style="3" customWidth="1"/>
    <col min="8" max="8" width="9" style="3" customWidth="1"/>
    <col min="9" max="9" width="11.375" style="3" customWidth="1"/>
    <col min="10" max="10" width="12.125" style="3" customWidth="1"/>
    <col min="11" max="11" width="12.625" style="3" customWidth="1"/>
    <col min="12" max="12" width="10.5" style="3" customWidth="1"/>
    <col min="13" max="13" width="12.875" style="3" customWidth="1"/>
    <col min="14" max="14" width="11.75" style="3" customWidth="1"/>
    <col min="15" max="16" width="11.625" style="3" bestFit="1" customWidth="1"/>
    <col min="17" max="17" width="13.625" style="3" customWidth="1"/>
    <col min="18" max="18" width="9" style="3"/>
    <col min="19" max="19" width="12.25" style="3" customWidth="1"/>
    <col min="20" max="16384" width="9" style="3"/>
  </cols>
  <sheetData>
    <row r="1" spans="1:19" ht="30" customHeight="1" x14ac:dyDescent="0.25">
      <c r="A1" s="175" t="s">
        <v>90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9" ht="27" customHeight="1" x14ac:dyDescent="0.15">
      <c r="M2" s="3" t="s">
        <v>37</v>
      </c>
    </row>
    <row r="3" spans="1:19" s="1" customFormat="1" ht="23.25" customHeight="1" x14ac:dyDescent="0.15">
      <c r="A3" s="184" t="s">
        <v>66</v>
      </c>
      <c r="B3" s="189" t="s">
        <v>39</v>
      </c>
      <c r="C3" s="190"/>
      <c r="D3" s="190"/>
      <c r="E3" s="191"/>
      <c r="F3" s="186" t="s">
        <v>67</v>
      </c>
      <c r="G3" s="187"/>
      <c r="H3" s="187"/>
      <c r="I3" s="188"/>
      <c r="J3" s="186" t="s">
        <v>41</v>
      </c>
      <c r="K3" s="187"/>
      <c r="L3" s="187"/>
      <c r="M3" s="188"/>
    </row>
    <row r="4" spans="1:19" s="1" customFormat="1" ht="18" customHeight="1" x14ac:dyDescent="0.15">
      <c r="A4" s="185"/>
      <c r="B4" s="43" t="s">
        <v>42</v>
      </c>
      <c r="C4" s="40" t="s">
        <v>43</v>
      </c>
      <c r="D4" s="40" t="s">
        <v>44</v>
      </c>
      <c r="E4" s="40" t="s">
        <v>45</v>
      </c>
      <c r="F4" s="35" t="s">
        <v>42</v>
      </c>
      <c r="G4" s="35" t="s">
        <v>43</v>
      </c>
      <c r="H4" s="35" t="s">
        <v>44</v>
      </c>
      <c r="I4" s="35" t="s">
        <v>45</v>
      </c>
      <c r="J4" s="35" t="s">
        <v>42</v>
      </c>
      <c r="K4" s="35" t="s">
        <v>43</v>
      </c>
      <c r="L4" s="35" t="s">
        <v>44</v>
      </c>
      <c r="M4" s="35" t="s">
        <v>45</v>
      </c>
      <c r="O4" s="42"/>
      <c r="P4" s="42"/>
      <c r="Q4" s="42"/>
    </row>
    <row r="5" spans="1:19" ht="22.5" customHeight="1" x14ac:dyDescent="0.15">
      <c r="A5" s="32" t="s">
        <v>68</v>
      </c>
      <c r="B5" s="50">
        <v>1</v>
      </c>
      <c r="C5" s="50"/>
      <c r="D5" s="50"/>
      <c r="E5" s="50">
        <v>1</v>
      </c>
      <c r="F5" s="45"/>
      <c r="G5" s="44"/>
      <c r="H5" s="45"/>
      <c r="I5" s="45">
        <v>221.5</v>
      </c>
      <c r="J5" s="45"/>
      <c r="K5" s="44"/>
      <c r="L5" s="45"/>
      <c r="M5" s="45">
        <v>221</v>
      </c>
      <c r="N5" s="9"/>
      <c r="O5" s="9"/>
      <c r="P5" s="9"/>
      <c r="Q5" s="9"/>
      <c r="R5" s="9"/>
      <c r="S5" s="9"/>
    </row>
    <row r="6" spans="1:19" ht="22.5" customHeight="1" x14ac:dyDescent="0.15">
      <c r="A6" s="32" t="s">
        <v>69</v>
      </c>
      <c r="B6" s="50">
        <v>2</v>
      </c>
      <c r="C6" s="50">
        <v>2</v>
      </c>
      <c r="D6" s="50"/>
      <c r="E6" s="50"/>
      <c r="F6" s="45"/>
      <c r="G6" s="44">
        <v>200</v>
      </c>
      <c r="H6" s="45"/>
      <c r="I6" s="45"/>
      <c r="J6" s="45"/>
      <c r="K6" s="44">
        <v>125.32599999999999</v>
      </c>
      <c r="L6" s="45"/>
      <c r="M6" s="45"/>
      <c r="N6" s="9"/>
      <c r="O6" s="9"/>
      <c r="P6" s="9"/>
      <c r="Q6" s="9"/>
      <c r="R6" s="9"/>
      <c r="S6" s="10"/>
    </row>
    <row r="7" spans="1:19" ht="22.5" customHeight="1" x14ac:dyDescent="0.15">
      <c r="A7" s="32" t="s">
        <v>70</v>
      </c>
      <c r="B7" s="50">
        <v>3</v>
      </c>
      <c r="C7" s="50"/>
      <c r="D7" s="50"/>
      <c r="E7" s="50">
        <v>3</v>
      </c>
      <c r="F7" s="45"/>
      <c r="G7" s="45"/>
      <c r="H7" s="45"/>
      <c r="I7" s="45">
        <v>421.28</v>
      </c>
      <c r="J7" s="45"/>
      <c r="K7" s="45"/>
      <c r="L7" s="45"/>
      <c r="M7" s="45">
        <v>417.96260000000001</v>
      </c>
      <c r="N7" s="9"/>
      <c r="O7" s="9"/>
      <c r="P7" s="9"/>
      <c r="Q7" s="9"/>
      <c r="R7" s="9"/>
      <c r="S7" s="9"/>
    </row>
    <row r="8" spans="1:19" s="47" customFormat="1" ht="22.5" customHeight="1" x14ac:dyDescent="0.15">
      <c r="A8" s="32" t="s">
        <v>71</v>
      </c>
      <c r="B8" s="66"/>
      <c r="C8" s="50"/>
      <c r="D8" s="50"/>
      <c r="E8" s="50"/>
      <c r="F8" s="44"/>
      <c r="G8" s="44"/>
      <c r="H8" s="45"/>
      <c r="I8" s="45"/>
      <c r="J8" s="44"/>
      <c r="K8" s="44"/>
      <c r="L8" s="45"/>
      <c r="M8" s="45"/>
      <c r="N8" s="46"/>
      <c r="O8" s="46"/>
      <c r="P8" s="46"/>
      <c r="Q8" s="46"/>
      <c r="R8" s="46"/>
      <c r="S8" s="46"/>
    </row>
    <row r="9" spans="1:19" ht="22.5" customHeight="1" x14ac:dyDescent="0.15">
      <c r="A9" s="32" t="s">
        <v>72</v>
      </c>
      <c r="B9" s="33">
        <v>1</v>
      </c>
      <c r="C9" s="50"/>
      <c r="D9" s="50"/>
      <c r="E9" s="50">
        <v>1</v>
      </c>
      <c r="F9" s="45"/>
      <c r="G9" s="45"/>
      <c r="H9" s="45"/>
      <c r="I9" s="45">
        <v>94</v>
      </c>
      <c r="J9" s="45"/>
      <c r="K9" s="45"/>
      <c r="L9" s="45"/>
      <c r="M9" s="45">
        <v>93.507800000000003</v>
      </c>
      <c r="N9" s="9"/>
      <c r="O9" s="9"/>
      <c r="P9" s="9"/>
      <c r="Q9" s="9"/>
      <c r="R9" s="9"/>
      <c r="S9" s="9"/>
    </row>
    <row r="10" spans="1:19" ht="22.5" customHeight="1" x14ac:dyDescent="0.15">
      <c r="A10" s="32" t="s">
        <v>73</v>
      </c>
      <c r="B10" s="95">
        <v>2</v>
      </c>
      <c r="C10" s="50"/>
      <c r="D10" s="50"/>
      <c r="E10" s="50">
        <v>2</v>
      </c>
      <c r="F10" s="49"/>
      <c r="G10" s="49"/>
      <c r="H10" s="45"/>
      <c r="I10" s="45">
        <v>236.3</v>
      </c>
      <c r="J10" s="44"/>
      <c r="K10" s="44"/>
      <c r="L10" s="45"/>
      <c r="M10" s="45">
        <v>216.1386</v>
      </c>
      <c r="N10" s="9"/>
      <c r="O10" s="9"/>
      <c r="P10" s="9"/>
      <c r="Q10" s="9"/>
      <c r="R10" s="9"/>
      <c r="S10" s="9"/>
    </row>
    <row r="11" spans="1:19" ht="22.5" customHeight="1" x14ac:dyDescent="0.15">
      <c r="A11" s="32" t="s">
        <v>74</v>
      </c>
      <c r="B11" s="95"/>
      <c r="C11" s="50"/>
      <c r="D11" s="50"/>
      <c r="E11" s="50"/>
      <c r="F11" s="45"/>
      <c r="G11" s="44"/>
      <c r="H11" s="45"/>
      <c r="I11" s="45"/>
      <c r="J11" s="45"/>
      <c r="K11" s="44"/>
      <c r="L11" s="45"/>
      <c r="M11" s="45"/>
      <c r="N11" s="9"/>
      <c r="O11" s="9"/>
      <c r="P11" s="9"/>
      <c r="Q11" s="9"/>
      <c r="R11" s="9"/>
      <c r="S11" s="9"/>
    </row>
    <row r="12" spans="1:19" ht="22.5" customHeight="1" x14ac:dyDescent="0.15">
      <c r="A12" s="32" t="s">
        <v>75</v>
      </c>
      <c r="B12" s="95"/>
      <c r="C12" s="50"/>
      <c r="D12" s="50"/>
      <c r="E12" s="50"/>
      <c r="F12" s="69"/>
      <c r="G12" s="69"/>
      <c r="H12" s="68"/>
      <c r="I12" s="45"/>
      <c r="J12" s="67"/>
      <c r="K12" s="67"/>
      <c r="L12" s="45"/>
      <c r="M12" s="45"/>
      <c r="N12" s="9"/>
      <c r="O12" s="9"/>
      <c r="P12" s="9"/>
      <c r="Q12" s="9"/>
      <c r="R12" s="9"/>
      <c r="S12" s="9"/>
    </row>
    <row r="13" spans="1:19" ht="22.5" customHeight="1" x14ac:dyDescent="0.15">
      <c r="A13" s="32" t="s">
        <v>76</v>
      </c>
      <c r="B13" s="95"/>
      <c r="C13" s="50"/>
      <c r="D13" s="50"/>
      <c r="E13" s="50"/>
      <c r="F13" s="45"/>
      <c r="G13" s="44"/>
      <c r="H13" s="45"/>
      <c r="I13" s="45"/>
      <c r="J13" s="45"/>
      <c r="K13" s="45"/>
      <c r="L13" s="45"/>
      <c r="M13" s="45"/>
      <c r="N13" s="9"/>
      <c r="O13" s="9"/>
      <c r="P13" s="9"/>
      <c r="Q13" s="9"/>
      <c r="R13" s="9"/>
      <c r="S13" s="9"/>
    </row>
    <row r="14" spans="1:19" ht="22.5" customHeight="1" x14ac:dyDescent="0.15">
      <c r="A14" s="32" t="s">
        <v>77</v>
      </c>
      <c r="B14" s="33">
        <v>1</v>
      </c>
      <c r="C14" s="50"/>
      <c r="D14" s="50"/>
      <c r="E14" s="50">
        <v>1</v>
      </c>
      <c r="F14" s="44"/>
      <c r="G14" s="44"/>
      <c r="H14" s="45"/>
      <c r="I14" s="45">
        <v>630</v>
      </c>
      <c r="J14" s="45"/>
      <c r="K14" s="45"/>
      <c r="L14" s="45"/>
      <c r="M14" s="45">
        <v>611.1</v>
      </c>
      <c r="N14" s="9"/>
      <c r="O14" s="9"/>
      <c r="P14" s="9"/>
      <c r="Q14" s="9"/>
      <c r="R14" s="9"/>
      <c r="S14" s="9"/>
    </row>
    <row r="15" spans="1:19" ht="22.5" customHeight="1" x14ac:dyDescent="0.15">
      <c r="A15" s="39" t="s">
        <v>42</v>
      </c>
      <c r="B15" s="166">
        <f>SUM(B5:B14)</f>
        <v>10</v>
      </c>
      <c r="C15" s="50">
        <f>SUM(C5:C14)</f>
        <v>2</v>
      </c>
      <c r="D15" s="50">
        <f>SUM(D5:D14)</f>
        <v>0</v>
      </c>
      <c r="E15" s="50">
        <f>SUM(E5:E14)</f>
        <v>8</v>
      </c>
      <c r="F15" s="45">
        <f>SUM(G15:I15)</f>
        <v>1803.08</v>
      </c>
      <c r="G15" s="45">
        <f>SUM(G5:G14)</f>
        <v>200</v>
      </c>
      <c r="H15" s="45">
        <f>SUM(H5:H14)</f>
        <v>0</v>
      </c>
      <c r="I15" s="45">
        <f>SUM(I5:I14)</f>
        <v>1603.08</v>
      </c>
      <c r="J15" s="45">
        <f>SUM(K15:M15)</f>
        <v>1685.0350000000001</v>
      </c>
      <c r="K15" s="45">
        <f>SUM(K5:K14)</f>
        <v>125.32599999999999</v>
      </c>
      <c r="L15" s="45">
        <f>SUM(L5:L14)</f>
        <v>0</v>
      </c>
      <c r="M15" s="45">
        <f>SUM(M5:M14)</f>
        <v>1559.7090000000001</v>
      </c>
      <c r="O15" s="9"/>
      <c r="P15" s="9"/>
      <c r="Q15" s="9"/>
      <c r="R15" s="9"/>
      <c r="S15" s="9"/>
    </row>
    <row r="17" spans="1:11" s="8" customFormat="1" x14ac:dyDescent="0.15">
      <c r="A17" s="179"/>
      <c r="B17" s="179"/>
      <c r="C17" s="179"/>
      <c r="D17" s="34"/>
      <c r="E17" s="34"/>
      <c r="J17" s="183" t="s">
        <v>95</v>
      </c>
      <c r="K17" s="183"/>
    </row>
  </sheetData>
  <mergeCells count="7">
    <mergeCell ref="A17:C17"/>
    <mergeCell ref="J17:K17"/>
    <mergeCell ref="A1:M1"/>
    <mergeCell ref="A3:A4"/>
    <mergeCell ref="F3:I3"/>
    <mergeCell ref="J3:M3"/>
    <mergeCell ref="B3:E3"/>
  </mergeCells>
  <phoneticPr fontId="1" type="noConversion"/>
  <pageMargins left="0.75" right="0.75" top="1" bottom="1" header="0.5" footer="0.5"/>
  <pageSetup paperSize="9" orientation="landscape" r:id="rId1"/>
  <headerFooter alignWithMargins="0"/>
  <ignoredErrors>
    <ignoredError sqref="F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2" sqref="C2"/>
    </sheetView>
  </sheetViews>
  <sheetFormatPr defaultRowHeight="14.25" x14ac:dyDescent="0.15"/>
  <cols>
    <col min="1" max="1" width="11.875" style="3" customWidth="1"/>
    <col min="2" max="2" width="12.625" style="14" customWidth="1"/>
    <col min="3" max="6" width="16.625" style="3" customWidth="1"/>
    <col min="7" max="7" width="15.375" style="3" customWidth="1"/>
    <col min="8" max="16384" width="9" style="3"/>
  </cols>
  <sheetData>
    <row r="1" spans="1:7" s="1" customFormat="1" ht="22.5" x14ac:dyDescent="0.25">
      <c r="A1" s="175" t="s">
        <v>91</v>
      </c>
      <c r="B1" s="175"/>
      <c r="C1" s="175"/>
      <c r="D1" s="175"/>
      <c r="E1" s="175"/>
      <c r="F1" s="175"/>
    </row>
    <row r="2" spans="1:7" ht="19.5" thickBot="1" x14ac:dyDescent="0.3">
      <c r="A2" s="4" t="s">
        <v>58</v>
      </c>
      <c r="G2" s="3" t="s">
        <v>33</v>
      </c>
    </row>
    <row r="3" spans="1:7" ht="21" customHeight="1" x14ac:dyDescent="0.25">
      <c r="A3" s="203" t="s">
        <v>66</v>
      </c>
      <c r="B3" s="193" t="s">
        <v>60</v>
      </c>
      <c r="C3" s="193"/>
      <c r="D3" s="193"/>
      <c r="E3" s="205" t="s">
        <v>96</v>
      </c>
      <c r="F3" s="205"/>
      <c r="G3" s="206"/>
    </row>
    <row r="4" spans="1:7" ht="32.25" customHeight="1" x14ac:dyDescent="0.15">
      <c r="A4" s="204"/>
      <c r="B4" s="33" t="s">
        <v>39</v>
      </c>
      <c r="C4" s="5" t="s">
        <v>40</v>
      </c>
      <c r="D4" s="71" t="s">
        <v>41</v>
      </c>
      <c r="E4" s="33" t="s">
        <v>39</v>
      </c>
      <c r="F4" s="5" t="s">
        <v>40</v>
      </c>
      <c r="G4" s="6" t="s">
        <v>97</v>
      </c>
    </row>
    <row r="5" spans="1:7" x14ac:dyDescent="0.15">
      <c r="A5" s="167"/>
      <c r="B5" s="65">
        <v>1</v>
      </c>
      <c r="C5" s="17">
        <v>2</v>
      </c>
      <c r="D5" s="17">
        <v>3</v>
      </c>
      <c r="E5" s="65">
        <v>1</v>
      </c>
      <c r="F5" s="17">
        <v>4</v>
      </c>
      <c r="G5" s="18">
        <v>5</v>
      </c>
    </row>
    <row r="6" spans="1:7" ht="24.95" customHeight="1" x14ac:dyDescent="0.15">
      <c r="A6" s="86" t="s">
        <v>69</v>
      </c>
      <c r="B6" s="33">
        <v>2</v>
      </c>
      <c r="C6" s="5">
        <v>200</v>
      </c>
      <c r="D6" s="5">
        <v>125.32599999999999</v>
      </c>
      <c r="E6" s="33">
        <f>4+1+2</f>
        <v>7</v>
      </c>
      <c r="F6" s="5">
        <f>681.4+70+1768.41+200</f>
        <v>2719.81</v>
      </c>
      <c r="G6" s="6">
        <f>658.2+62+1205.83+125.33</f>
        <v>2051.36</v>
      </c>
    </row>
    <row r="7" spans="1:7" ht="24.95" customHeight="1" x14ac:dyDescent="0.15">
      <c r="A7" s="86" t="s">
        <v>70</v>
      </c>
      <c r="B7" s="33">
        <v>3</v>
      </c>
      <c r="C7" s="5">
        <v>421.28</v>
      </c>
      <c r="D7" s="5">
        <v>417.96260000000001</v>
      </c>
      <c r="E7" s="33">
        <f>2+1+3</f>
        <v>6</v>
      </c>
      <c r="F7" s="5">
        <f>330+50+421.28</f>
        <v>801.28</v>
      </c>
      <c r="G7" s="6">
        <f>327.86+49.98+417.96</f>
        <v>795.8</v>
      </c>
    </row>
    <row r="8" spans="1:7" ht="24.95" customHeight="1" x14ac:dyDescent="0.15">
      <c r="A8" s="86" t="s">
        <v>72</v>
      </c>
      <c r="B8" s="33">
        <v>1</v>
      </c>
      <c r="C8" s="5">
        <v>94</v>
      </c>
      <c r="D8" s="5">
        <v>93.507800000000003</v>
      </c>
      <c r="E8" s="33">
        <f>4+2+5</f>
        <v>11</v>
      </c>
      <c r="F8" s="5">
        <f>7797.1+396+1214.4+94</f>
        <v>9501.5</v>
      </c>
      <c r="G8" s="6">
        <f>7690.78+390.44+1163.23+93.51</f>
        <v>9337.9599999999991</v>
      </c>
    </row>
    <row r="9" spans="1:7" ht="24.95" customHeight="1" x14ac:dyDescent="0.15">
      <c r="A9" s="86" t="s">
        <v>73</v>
      </c>
      <c r="B9" s="33">
        <v>2</v>
      </c>
      <c r="C9" s="5">
        <v>236.3</v>
      </c>
      <c r="D9" s="5">
        <v>216.1386</v>
      </c>
      <c r="E9" s="33">
        <f>1+2+2</f>
        <v>5</v>
      </c>
      <c r="F9" s="5">
        <f>73+277+236.3</f>
        <v>586.29999999999995</v>
      </c>
      <c r="G9" s="6">
        <f>61.96+262.85+216.14</f>
        <v>540.95000000000005</v>
      </c>
    </row>
    <row r="10" spans="1:7" ht="24.95" customHeight="1" x14ac:dyDescent="0.15">
      <c r="A10" s="86" t="s">
        <v>75</v>
      </c>
      <c r="B10" s="51"/>
      <c r="C10" s="5"/>
      <c r="D10" s="5"/>
      <c r="E10" s="51">
        <f>1+3</f>
        <v>4</v>
      </c>
      <c r="F10" s="5">
        <f>70+457</f>
        <v>527</v>
      </c>
      <c r="G10" s="6">
        <f>40.4+439.38</f>
        <v>479.78</v>
      </c>
    </row>
    <row r="11" spans="1:7" ht="24.95" customHeight="1" x14ac:dyDescent="0.15">
      <c r="A11" s="86" t="s">
        <v>78</v>
      </c>
      <c r="B11" s="51"/>
      <c r="C11" s="5"/>
      <c r="D11" s="5"/>
      <c r="E11" s="51"/>
      <c r="F11" s="5"/>
      <c r="G11" s="6"/>
    </row>
    <row r="12" spans="1:7" ht="24.95" customHeight="1" x14ac:dyDescent="0.15">
      <c r="A12" s="86" t="s">
        <v>79</v>
      </c>
      <c r="B12" s="51"/>
      <c r="C12" s="5"/>
      <c r="D12" s="5"/>
      <c r="E12" s="51"/>
      <c r="F12" s="5"/>
      <c r="G12" s="6"/>
    </row>
    <row r="13" spans="1:7" ht="24.95" customHeight="1" x14ac:dyDescent="0.15">
      <c r="A13" s="86" t="s">
        <v>80</v>
      </c>
      <c r="B13" s="33"/>
      <c r="C13" s="5"/>
      <c r="D13" s="5"/>
      <c r="E13" s="33"/>
      <c r="F13" s="5"/>
      <c r="G13" s="6"/>
    </row>
    <row r="14" spans="1:7" ht="24.95" customHeight="1" x14ac:dyDescent="0.15">
      <c r="A14" s="86" t="s">
        <v>76</v>
      </c>
      <c r="B14" s="33"/>
      <c r="C14" s="5"/>
      <c r="D14" s="5"/>
      <c r="E14" s="33">
        <f>2+2+1</f>
        <v>5</v>
      </c>
      <c r="F14" s="5">
        <f>111+350+200</f>
        <v>661</v>
      </c>
      <c r="G14" s="6">
        <f>107.3+345+194</f>
        <v>646.29999999999995</v>
      </c>
    </row>
    <row r="15" spans="1:7" ht="24.95" customHeight="1" x14ac:dyDescent="0.15">
      <c r="A15" s="86" t="s">
        <v>68</v>
      </c>
      <c r="B15" s="33">
        <v>1</v>
      </c>
      <c r="C15" s="5">
        <v>221.5</v>
      </c>
      <c r="D15" s="5">
        <v>221</v>
      </c>
      <c r="E15" s="33">
        <f>1+4+1</f>
        <v>6</v>
      </c>
      <c r="F15" s="5">
        <f>75+404.3+221.5</f>
        <v>700.8</v>
      </c>
      <c r="G15" s="6">
        <f>70.5+383.21+221</f>
        <v>674.71</v>
      </c>
    </row>
    <row r="16" spans="1:7" ht="24.95" customHeight="1" x14ac:dyDescent="0.15">
      <c r="A16" s="86" t="s">
        <v>77</v>
      </c>
      <c r="B16" s="33">
        <v>1</v>
      </c>
      <c r="C16" s="5">
        <v>630</v>
      </c>
      <c r="D16" s="5">
        <v>611.1</v>
      </c>
      <c r="E16" s="33">
        <f>1+2+1</f>
        <v>4</v>
      </c>
      <c r="F16" s="5">
        <f>40+173+630</f>
        <v>843</v>
      </c>
      <c r="G16" s="6">
        <f>39.86+172+611.1</f>
        <v>822.96</v>
      </c>
    </row>
    <row r="17" spans="1:7" ht="24.95" customHeight="1" x14ac:dyDescent="0.15">
      <c r="A17" s="86" t="s">
        <v>74</v>
      </c>
      <c r="B17" s="33"/>
      <c r="C17" s="5"/>
      <c r="D17" s="5"/>
      <c r="E17" s="33">
        <f>1+2</f>
        <v>3</v>
      </c>
      <c r="F17" s="5">
        <f>120+326</f>
        <v>446</v>
      </c>
      <c r="G17" s="6">
        <f>112.85+312.86</f>
        <v>425.71000000000004</v>
      </c>
    </row>
    <row r="18" spans="1:7" ht="24.95" customHeight="1" x14ac:dyDescent="0.15">
      <c r="A18" s="86" t="s">
        <v>71</v>
      </c>
      <c r="B18" s="33"/>
      <c r="C18" s="5"/>
      <c r="D18" s="5"/>
      <c r="E18" s="33">
        <v>3</v>
      </c>
      <c r="F18" s="5">
        <v>175</v>
      </c>
      <c r="G18" s="6">
        <v>171.6</v>
      </c>
    </row>
    <row r="19" spans="1:7" ht="24.95" customHeight="1" thickBot="1" x14ac:dyDescent="0.3">
      <c r="A19" s="87" t="s">
        <v>81</v>
      </c>
      <c r="B19" s="88">
        <f t="shared" ref="B19:G19" si="0">SUM(B6:B18)</f>
        <v>10</v>
      </c>
      <c r="C19" s="89">
        <f t="shared" si="0"/>
        <v>1803.08</v>
      </c>
      <c r="D19" s="89">
        <f t="shared" si="0"/>
        <v>1685.0349999999999</v>
      </c>
      <c r="E19" s="88">
        <f t="shared" si="0"/>
        <v>54</v>
      </c>
      <c r="F19" s="89">
        <f t="shared" si="0"/>
        <v>16961.689999999999</v>
      </c>
      <c r="G19" s="90">
        <f t="shared" si="0"/>
        <v>15947.13</v>
      </c>
    </row>
    <row r="21" spans="1:7" s="8" customFormat="1" x14ac:dyDescent="0.15">
      <c r="A21" s="179"/>
      <c r="B21" s="179"/>
      <c r="E21" s="183" t="s">
        <v>95</v>
      </c>
      <c r="F21" s="183"/>
    </row>
    <row r="23" spans="1:7" ht="18.75" x14ac:dyDescent="0.25">
      <c r="A23" s="172"/>
      <c r="B23" s="182"/>
      <c r="C23" s="182"/>
    </row>
  </sheetData>
  <mergeCells count="7">
    <mergeCell ref="A21:B21"/>
    <mergeCell ref="E21:F21"/>
    <mergeCell ref="A23:C23"/>
    <mergeCell ref="A1:F1"/>
    <mergeCell ref="A3:A4"/>
    <mergeCell ref="B3:D3"/>
    <mergeCell ref="E3:G3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快报</vt:lpstr>
      <vt:lpstr>5日报表</vt:lpstr>
      <vt:lpstr>街镇明细</vt:lpstr>
      <vt:lpstr>街镇</vt:lpstr>
      <vt:lpstr>电子集市</vt:lpstr>
      <vt:lpstr>代理机构明细</vt:lpstr>
      <vt:lpstr>代理机构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2013-05-02T02:33:00Z</cp:lastPrinted>
  <dcterms:created xsi:type="dcterms:W3CDTF">1996-12-17T01:32:42Z</dcterms:created>
  <dcterms:modified xsi:type="dcterms:W3CDTF">2018-06-01T07:45:49Z</dcterms:modified>
</cp:coreProperties>
</file>